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ocrates\Desktop\TRANSPARENCIA\INFORMACION  2016\FRACCION V\INCISO  A)\"/>
    </mc:Choice>
  </mc:AlternateContent>
  <bookViews>
    <workbookView xWindow="0" yWindow="0" windowWidth="15360" windowHeight="8340" tabRatio="775" activeTab="1"/>
  </bookViews>
  <sheets>
    <sheet name="PI-RES ANEXO 2.1" sheetId="49" r:id="rId1"/>
    <sheet name="PE-PARTIDA ANEXO 2.2" sheetId="57" r:id="rId2"/>
    <sheet name="CALENDARIZACION ANEXO 2.3" sheetId="51" r:id="rId3"/>
    <sheet name="PRIORIDADES DE GASTO ANEXO 2.4" sheetId="47" r:id="rId4"/>
    <sheet name="Hoja1" sheetId="58" r:id="rId5"/>
    <sheet name="Hoja4" sheetId="61" r:id="rId6"/>
    <sheet name="Hoja3" sheetId="60" r:id="rId7"/>
  </sheets>
  <definedNames>
    <definedName name="_xlnm.Print_Area" localSheetId="2">'CALENDARIZACION ANEXO 2.3'!$A$1:$O$146</definedName>
    <definedName name="_xlnm.Print_Area" localSheetId="1">'PE-PARTIDA ANEXO 2.2'!$A$1:$J$138</definedName>
    <definedName name="_xlnm.Print_Area" localSheetId="0">'PI-RES ANEXO 2.1'!$A$1:$F$28</definedName>
    <definedName name="_xlnm.Print_Area" localSheetId="3">'PRIORIDADES DE GASTO ANEXO 2.4'!$A$1:$D$39</definedName>
    <definedName name="_xlnm.Database" localSheetId="0">#REF!</definedName>
    <definedName name="_xlnm.Database">#REF!</definedName>
    <definedName name="_xlnm.Print_Titles" localSheetId="2">'CALENDARIZACION ANEXO 2.3'!$1:$7</definedName>
    <definedName name="_xlnm.Print_Titles" localSheetId="1">'PE-PARTIDA ANEXO 2.2'!$1:$6</definedName>
    <definedName name="z">#REF!</definedName>
  </definedNames>
  <calcPr calcId="152511"/>
</workbook>
</file>

<file path=xl/calcChain.xml><?xml version="1.0" encoding="utf-8"?>
<calcChain xmlns="http://schemas.openxmlformats.org/spreadsheetml/2006/main">
  <c r="B4" i="61" l="1"/>
  <c r="B2" i="61"/>
  <c r="B1" i="61"/>
  <c r="C3" i="58"/>
  <c r="C2" i="58"/>
  <c r="C1" i="58"/>
  <c r="D24" i="47" l="1"/>
  <c r="D22" i="47"/>
  <c r="C17" i="51"/>
  <c r="D17" i="57"/>
  <c r="D16" i="49" l="1"/>
  <c r="D19" i="49" s="1"/>
  <c r="D26" i="47" l="1"/>
  <c r="D27" i="47" s="1"/>
  <c r="D21" i="47"/>
  <c r="D16" i="47"/>
  <c r="D11" i="47"/>
  <c r="D7" i="47"/>
  <c r="D8" i="49"/>
  <c r="F123" i="57"/>
  <c r="F57" i="51"/>
  <c r="F57" i="57"/>
  <c r="O86" i="51"/>
  <c r="F86" i="51"/>
  <c r="E65" i="51"/>
  <c r="E86" i="57"/>
  <c r="D77" i="51"/>
  <c r="P24" i="51" l="1"/>
  <c r="P42" i="51"/>
  <c r="P46" i="51"/>
  <c r="P55" i="51"/>
  <c r="P66" i="51"/>
  <c r="P112" i="51"/>
  <c r="P113" i="51"/>
  <c r="P114" i="51"/>
  <c r="P115" i="51"/>
  <c r="C118" i="51" l="1"/>
  <c r="C119" i="51"/>
  <c r="C120" i="51"/>
  <c r="C121" i="51"/>
  <c r="C122" i="51"/>
  <c r="C123" i="51"/>
  <c r="C124" i="51"/>
  <c r="C125" i="51"/>
  <c r="C126" i="51"/>
  <c r="C127" i="51"/>
  <c r="C128" i="51"/>
  <c r="C129" i="51"/>
  <c r="C130" i="51"/>
  <c r="C131" i="51"/>
  <c r="C132" i="51"/>
  <c r="C133" i="51"/>
  <c r="C134" i="51"/>
  <c r="C68" i="51"/>
  <c r="C69" i="51"/>
  <c r="C70" i="51"/>
  <c r="C71" i="51"/>
  <c r="C72" i="51"/>
  <c r="C73" i="51"/>
  <c r="C74" i="51"/>
  <c r="C75" i="51"/>
  <c r="C76" i="51"/>
  <c r="C77" i="51"/>
  <c r="C78" i="51"/>
  <c r="C79" i="51"/>
  <c r="C80" i="51"/>
  <c r="C81" i="51"/>
  <c r="C82" i="51"/>
  <c r="C83" i="51"/>
  <c r="C84" i="51"/>
  <c r="C85" i="51"/>
  <c r="C86" i="51"/>
  <c r="C87" i="51"/>
  <c r="C88" i="51"/>
  <c r="C89" i="51"/>
  <c r="C90" i="51"/>
  <c r="C91" i="51"/>
  <c r="C92" i="51"/>
  <c r="C93" i="51"/>
  <c r="C94" i="51"/>
  <c r="C95" i="51"/>
  <c r="C96" i="51"/>
  <c r="C97" i="51"/>
  <c r="C98" i="51"/>
  <c r="C99" i="51"/>
  <c r="C100" i="51"/>
  <c r="C101" i="51"/>
  <c r="C102" i="51"/>
  <c r="C103" i="51"/>
  <c r="C104" i="51"/>
  <c r="C105" i="51"/>
  <c r="C106" i="51"/>
  <c r="C107" i="51"/>
  <c r="C108" i="51"/>
  <c r="C109" i="51"/>
  <c r="C110" i="51"/>
  <c r="C26" i="51"/>
  <c r="C27" i="51"/>
  <c r="C28" i="51"/>
  <c r="C29" i="51"/>
  <c r="C30" i="51"/>
  <c r="C31" i="51"/>
  <c r="C32" i="51"/>
  <c r="C33" i="51"/>
  <c r="C34" i="51"/>
  <c r="C35" i="51"/>
  <c r="C36" i="51"/>
  <c r="C37" i="51"/>
  <c r="C38" i="51"/>
  <c r="C39" i="51"/>
  <c r="C40" i="51"/>
  <c r="C41" i="51"/>
  <c r="C42" i="51"/>
  <c r="C43" i="51"/>
  <c r="C44" i="51"/>
  <c r="C45" i="51"/>
  <c r="C46" i="51"/>
  <c r="C47" i="51"/>
  <c r="C48" i="51"/>
  <c r="C49" i="51"/>
  <c r="C50" i="51"/>
  <c r="C51" i="51"/>
  <c r="C52" i="51"/>
  <c r="C53" i="51"/>
  <c r="C54" i="51"/>
  <c r="C55" i="51"/>
  <c r="C56" i="51"/>
  <c r="C57" i="51"/>
  <c r="C58" i="51"/>
  <c r="C59" i="51"/>
  <c r="C60" i="51"/>
  <c r="C61" i="51"/>
  <c r="C62" i="51"/>
  <c r="C63" i="51"/>
  <c r="C64" i="51"/>
  <c r="D135" i="51"/>
  <c r="E135" i="51"/>
  <c r="F135" i="51"/>
  <c r="G135" i="51"/>
  <c r="H135" i="51"/>
  <c r="I135" i="51"/>
  <c r="J135" i="51"/>
  <c r="K135" i="51"/>
  <c r="L135" i="51"/>
  <c r="M135" i="51"/>
  <c r="N135" i="51"/>
  <c r="O135" i="51"/>
  <c r="D113" i="51"/>
  <c r="E113" i="51"/>
  <c r="F113" i="51"/>
  <c r="G113" i="51"/>
  <c r="H113" i="51"/>
  <c r="I113" i="51"/>
  <c r="J113" i="51"/>
  <c r="K113" i="51"/>
  <c r="L113" i="51"/>
  <c r="M113" i="51"/>
  <c r="N113" i="51"/>
  <c r="O113" i="51"/>
  <c r="D111" i="51"/>
  <c r="F111" i="51"/>
  <c r="H111" i="51"/>
  <c r="I111" i="51"/>
  <c r="J111" i="51"/>
  <c r="K111" i="51"/>
  <c r="L111" i="51"/>
  <c r="M111" i="51"/>
  <c r="N111" i="51"/>
  <c r="O111" i="51"/>
  <c r="D65" i="51"/>
  <c r="F65" i="51"/>
  <c r="H65" i="51"/>
  <c r="I65" i="51"/>
  <c r="J65" i="51"/>
  <c r="K65" i="51"/>
  <c r="L65" i="51"/>
  <c r="M65" i="51"/>
  <c r="N65" i="51"/>
  <c r="O65" i="51"/>
  <c r="C117" i="51"/>
  <c r="C116" i="51"/>
  <c r="C112" i="51"/>
  <c r="C113" i="51" s="1"/>
  <c r="C67" i="51"/>
  <c r="C25" i="51"/>
  <c r="C65" i="51" l="1"/>
  <c r="E111" i="51"/>
  <c r="C135" i="51"/>
  <c r="G111" i="51"/>
  <c r="C111" i="51"/>
  <c r="G65" i="51"/>
  <c r="E22" i="51" l="1"/>
  <c r="F22" i="51"/>
  <c r="G22" i="51"/>
  <c r="H22" i="51"/>
  <c r="I22" i="51"/>
  <c r="J22" i="51"/>
  <c r="K22" i="51"/>
  <c r="L22" i="51"/>
  <c r="M22" i="51"/>
  <c r="N22" i="51"/>
  <c r="O22" i="51"/>
  <c r="E20" i="51"/>
  <c r="F20" i="51"/>
  <c r="G20" i="51"/>
  <c r="H20" i="51"/>
  <c r="I20" i="51"/>
  <c r="J20" i="51"/>
  <c r="K20" i="51"/>
  <c r="L20" i="51"/>
  <c r="M20" i="51"/>
  <c r="N20" i="51"/>
  <c r="O20" i="51"/>
  <c r="E19" i="51"/>
  <c r="F19" i="51"/>
  <c r="G19" i="51"/>
  <c r="H19" i="51"/>
  <c r="I19" i="51"/>
  <c r="J19" i="51"/>
  <c r="K19" i="51"/>
  <c r="L19" i="51"/>
  <c r="M19" i="51"/>
  <c r="N19" i="51"/>
  <c r="O19" i="51"/>
  <c r="E18" i="51"/>
  <c r="F18" i="51"/>
  <c r="G18" i="51"/>
  <c r="H18" i="51"/>
  <c r="I18" i="51"/>
  <c r="J18" i="51"/>
  <c r="K18" i="51"/>
  <c r="L18" i="51"/>
  <c r="M18" i="51"/>
  <c r="N18" i="51"/>
  <c r="O18" i="51"/>
  <c r="E16" i="51"/>
  <c r="F16" i="51"/>
  <c r="G16" i="51"/>
  <c r="H16" i="51"/>
  <c r="I16" i="51"/>
  <c r="J16" i="51"/>
  <c r="K16" i="51"/>
  <c r="L16" i="51"/>
  <c r="M16" i="51"/>
  <c r="N16" i="51"/>
  <c r="O16" i="51"/>
  <c r="E15" i="51"/>
  <c r="F15" i="51"/>
  <c r="G15" i="51"/>
  <c r="H15" i="51"/>
  <c r="I15" i="51"/>
  <c r="J15" i="51"/>
  <c r="K15" i="51"/>
  <c r="L15" i="51"/>
  <c r="M15" i="51"/>
  <c r="N15" i="51"/>
  <c r="O15" i="51"/>
  <c r="E14" i="51"/>
  <c r="F14" i="51"/>
  <c r="G14" i="51"/>
  <c r="H14" i="51"/>
  <c r="I14" i="51"/>
  <c r="J14" i="51"/>
  <c r="K14" i="51"/>
  <c r="L14" i="51"/>
  <c r="M14" i="51"/>
  <c r="N14" i="51"/>
  <c r="O14" i="51"/>
  <c r="E13" i="51"/>
  <c r="F13" i="51"/>
  <c r="G13" i="51"/>
  <c r="H13" i="51"/>
  <c r="I13" i="51"/>
  <c r="J13" i="51"/>
  <c r="K13" i="51"/>
  <c r="L13" i="51"/>
  <c r="M13" i="51"/>
  <c r="N13" i="51"/>
  <c r="O13" i="51"/>
  <c r="D12" i="51"/>
  <c r="D13" i="51"/>
  <c r="D14" i="51"/>
  <c r="D15" i="51"/>
  <c r="D16" i="51"/>
  <c r="D18" i="51"/>
  <c r="D19" i="51"/>
  <c r="D20" i="51"/>
  <c r="D21" i="51"/>
  <c r="D22" i="51"/>
  <c r="F12" i="51"/>
  <c r="G12" i="51"/>
  <c r="H12" i="51"/>
  <c r="I12" i="51"/>
  <c r="J12" i="51"/>
  <c r="K12" i="51"/>
  <c r="L12" i="51"/>
  <c r="M12" i="51"/>
  <c r="N12" i="51"/>
  <c r="O12" i="51"/>
  <c r="E12" i="51"/>
  <c r="E9" i="51"/>
  <c r="F9" i="51"/>
  <c r="G9" i="51"/>
  <c r="H9" i="51"/>
  <c r="I9" i="51"/>
  <c r="J9" i="51"/>
  <c r="K9" i="51"/>
  <c r="L9" i="51"/>
  <c r="M9" i="51"/>
  <c r="N9" i="51"/>
  <c r="O9" i="51"/>
  <c r="D9" i="51"/>
  <c r="E8" i="51"/>
  <c r="F8" i="51"/>
  <c r="G8" i="51"/>
  <c r="H8" i="51"/>
  <c r="I8" i="51"/>
  <c r="J8" i="51"/>
  <c r="K8" i="51"/>
  <c r="L8" i="51"/>
  <c r="M8" i="51"/>
  <c r="N8" i="51"/>
  <c r="O8" i="51"/>
  <c r="D8" i="51"/>
  <c r="O11" i="51"/>
  <c r="C23" i="51"/>
  <c r="C142" i="51" s="1"/>
  <c r="E23" i="51" l="1"/>
  <c r="E142" i="51" s="1"/>
  <c r="D23" i="51"/>
  <c r="D142" i="51" s="1"/>
  <c r="G23" i="51"/>
  <c r="G142" i="51" s="1"/>
  <c r="F23" i="51"/>
  <c r="F142" i="51" s="1"/>
  <c r="L21" i="51"/>
  <c r="O10" i="51"/>
  <c r="F10" i="51"/>
  <c r="H23" i="51" l="1"/>
  <c r="H142" i="51" s="1"/>
  <c r="F139" i="57"/>
  <c r="J57" i="57"/>
  <c r="P57" i="51" s="1"/>
  <c r="J28" i="57"/>
  <c r="P28" i="51" s="1"/>
  <c r="F135" i="57"/>
  <c r="G135" i="57"/>
  <c r="H135" i="57"/>
  <c r="I135" i="57"/>
  <c r="J36" i="57"/>
  <c r="P36" i="51" s="1"/>
  <c r="J134" i="57"/>
  <c r="P134" i="51" s="1"/>
  <c r="J117" i="57"/>
  <c r="P117" i="51" s="1"/>
  <c r="J118" i="57"/>
  <c r="P118" i="51" s="1"/>
  <c r="J119" i="57"/>
  <c r="P119" i="51" s="1"/>
  <c r="J120" i="57"/>
  <c r="P120" i="51" s="1"/>
  <c r="J121" i="57"/>
  <c r="P121" i="51" s="1"/>
  <c r="J122" i="57"/>
  <c r="P122" i="51" s="1"/>
  <c r="J123" i="57"/>
  <c r="P123" i="51" s="1"/>
  <c r="J124" i="57"/>
  <c r="P124" i="51" s="1"/>
  <c r="J125" i="57"/>
  <c r="P125" i="51" s="1"/>
  <c r="J126" i="57"/>
  <c r="P126" i="51" s="1"/>
  <c r="J127" i="57"/>
  <c r="P127" i="51" s="1"/>
  <c r="J128" i="57"/>
  <c r="P128" i="51" s="1"/>
  <c r="J129" i="57"/>
  <c r="P129" i="51" s="1"/>
  <c r="J130" i="57"/>
  <c r="P130" i="51" s="1"/>
  <c r="J131" i="57"/>
  <c r="P131" i="51" s="1"/>
  <c r="J132" i="57"/>
  <c r="P132" i="51" s="1"/>
  <c r="J133" i="57"/>
  <c r="P133" i="51" s="1"/>
  <c r="J116" i="57"/>
  <c r="P116" i="51" s="1"/>
  <c r="D114" i="57"/>
  <c r="E114" i="57"/>
  <c r="F114" i="57"/>
  <c r="G114" i="57"/>
  <c r="H114" i="57"/>
  <c r="I114" i="57"/>
  <c r="C114" i="57"/>
  <c r="J113" i="57"/>
  <c r="J68" i="57"/>
  <c r="P68" i="51" s="1"/>
  <c r="J69" i="57"/>
  <c r="P69" i="51" s="1"/>
  <c r="J70" i="57"/>
  <c r="P70" i="51" s="1"/>
  <c r="J71" i="57"/>
  <c r="P71" i="51" s="1"/>
  <c r="J72" i="57"/>
  <c r="P72" i="51" s="1"/>
  <c r="J73" i="57"/>
  <c r="P73" i="51" s="1"/>
  <c r="J74" i="57"/>
  <c r="P74" i="51" s="1"/>
  <c r="J75" i="57"/>
  <c r="P75" i="51" s="1"/>
  <c r="J76" i="57"/>
  <c r="P76" i="51" s="1"/>
  <c r="J77" i="57"/>
  <c r="P77" i="51" s="1"/>
  <c r="J78" i="57"/>
  <c r="P78" i="51" s="1"/>
  <c r="J79" i="57"/>
  <c r="P79" i="51" s="1"/>
  <c r="J80" i="57"/>
  <c r="P80" i="51" s="1"/>
  <c r="J81" i="57"/>
  <c r="P81" i="51" s="1"/>
  <c r="J82" i="57"/>
  <c r="P82" i="51" s="1"/>
  <c r="J83" i="57"/>
  <c r="P83" i="51" s="1"/>
  <c r="J84" i="57"/>
  <c r="P84" i="51" s="1"/>
  <c r="J85" i="57"/>
  <c r="P85" i="51" s="1"/>
  <c r="J86" i="57"/>
  <c r="P86" i="51" s="1"/>
  <c r="J87" i="57"/>
  <c r="P87" i="51" s="1"/>
  <c r="J88" i="57"/>
  <c r="P88" i="51" s="1"/>
  <c r="J89" i="57"/>
  <c r="P89" i="51" s="1"/>
  <c r="J90" i="57"/>
  <c r="P90" i="51" s="1"/>
  <c r="J91" i="57"/>
  <c r="P91" i="51" s="1"/>
  <c r="J92" i="57"/>
  <c r="P92" i="51" s="1"/>
  <c r="J93" i="57"/>
  <c r="P93" i="51" s="1"/>
  <c r="J94" i="57"/>
  <c r="P94" i="51" s="1"/>
  <c r="J95" i="57"/>
  <c r="P95" i="51" s="1"/>
  <c r="J96" i="57"/>
  <c r="P96" i="51" s="1"/>
  <c r="J97" i="57"/>
  <c r="P97" i="51" s="1"/>
  <c r="J98" i="57"/>
  <c r="P98" i="51" s="1"/>
  <c r="J99" i="57"/>
  <c r="P99" i="51" s="1"/>
  <c r="J100" i="57"/>
  <c r="P100" i="51" s="1"/>
  <c r="J101" i="57"/>
  <c r="P101" i="51" s="1"/>
  <c r="J102" i="57"/>
  <c r="P102" i="51" s="1"/>
  <c r="J103" i="57"/>
  <c r="P103" i="51" s="1"/>
  <c r="J104" i="57"/>
  <c r="P104" i="51" s="1"/>
  <c r="J105" i="57"/>
  <c r="P105" i="51" s="1"/>
  <c r="J106" i="57"/>
  <c r="P106" i="51" s="1"/>
  <c r="J107" i="57"/>
  <c r="P107" i="51" s="1"/>
  <c r="J108" i="57"/>
  <c r="P108" i="51" s="1"/>
  <c r="J109" i="57"/>
  <c r="P109" i="51" s="1"/>
  <c r="J110" i="57"/>
  <c r="P110" i="51" s="1"/>
  <c r="J67" i="57"/>
  <c r="P67" i="51" s="1"/>
  <c r="D111" i="57"/>
  <c r="E111" i="57"/>
  <c r="F111" i="57"/>
  <c r="G111" i="57"/>
  <c r="H111" i="57"/>
  <c r="I111" i="57"/>
  <c r="C111" i="57"/>
  <c r="D65" i="57"/>
  <c r="E65" i="57"/>
  <c r="F65" i="57"/>
  <c r="G65" i="57"/>
  <c r="H65" i="57"/>
  <c r="I65" i="57"/>
  <c r="C65" i="57"/>
  <c r="J26" i="57"/>
  <c r="P26" i="51" s="1"/>
  <c r="J27" i="57"/>
  <c r="P27" i="51" s="1"/>
  <c r="J29" i="57"/>
  <c r="P29" i="51" s="1"/>
  <c r="J30" i="57"/>
  <c r="P30" i="51" s="1"/>
  <c r="J31" i="57"/>
  <c r="P31" i="51" s="1"/>
  <c r="J32" i="57"/>
  <c r="P32" i="51" s="1"/>
  <c r="J33" i="57"/>
  <c r="P33" i="51" s="1"/>
  <c r="J34" i="57"/>
  <c r="P34" i="51" s="1"/>
  <c r="J35" i="57"/>
  <c r="P35" i="51" s="1"/>
  <c r="J37" i="57"/>
  <c r="P37" i="51" s="1"/>
  <c r="J38" i="57"/>
  <c r="P38" i="51" s="1"/>
  <c r="J39" i="57"/>
  <c r="P39" i="51" s="1"/>
  <c r="J40" i="57"/>
  <c r="P40" i="51" s="1"/>
  <c r="J41" i="57"/>
  <c r="P41" i="51" s="1"/>
  <c r="J42" i="57"/>
  <c r="J43" i="57"/>
  <c r="P43" i="51" s="1"/>
  <c r="J44" i="57"/>
  <c r="P44" i="51" s="1"/>
  <c r="J45" i="57"/>
  <c r="P45" i="51" s="1"/>
  <c r="J46" i="57"/>
  <c r="J47" i="57"/>
  <c r="P47" i="51" s="1"/>
  <c r="J48" i="57"/>
  <c r="P48" i="51" s="1"/>
  <c r="J49" i="57"/>
  <c r="P49" i="51" s="1"/>
  <c r="J50" i="57"/>
  <c r="P50" i="51" s="1"/>
  <c r="J51" i="57"/>
  <c r="P51" i="51" s="1"/>
  <c r="J52" i="57"/>
  <c r="P52" i="51" s="1"/>
  <c r="J53" i="57"/>
  <c r="P53" i="51" s="1"/>
  <c r="J54" i="57"/>
  <c r="P54" i="51" s="1"/>
  <c r="J55" i="57"/>
  <c r="J56" i="57"/>
  <c r="P56" i="51" s="1"/>
  <c r="J58" i="57"/>
  <c r="P58" i="51" s="1"/>
  <c r="J59" i="57"/>
  <c r="P59" i="51" s="1"/>
  <c r="J60" i="57"/>
  <c r="P60" i="51" s="1"/>
  <c r="J61" i="57"/>
  <c r="P61" i="51" s="1"/>
  <c r="J62" i="57"/>
  <c r="P62" i="51" s="1"/>
  <c r="J63" i="57"/>
  <c r="P63" i="51" s="1"/>
  <c r="J64" i="57"/>
  <c r="P64" i="51" s="1"/>
  <c r="J25" i="57"/>
  <c r="P25" i="51" s="1"/>
  <c r="J22" i="57"/>
  <c r="P22" i="51" s="1"/>
  <c r="J21" i="57"/>
  <c r="P21" i="51" s="1"/>
  <c r="J20" i="57"/>
  <c r="P20" i="51" s="1"/>
  <c r="J19" i="57"/>
  <c r="P19" i="51" s="1"/>
  <c r="J18" i="57"/>
  <c r="P18" i="51" s="1"/>
  <c r="J17" i="57"/>
  <c r="P17" i="51" s="1"/>
  <c r="J16" i="57"/>
  <c r="P16" i="51" s="1"/>
  <c r="J15" i="57"/>
  <c r="P15" i="51" s="1"/>
  <c r="J14" i="57"/>
  <c r="P14" i="51" s="1"/>
  <c r="J13" i="57"/>
  <c r="P13" i="51" s="1"/>
  <c r="J12" i="57"/>
  <c r="P12" i="51" s="1"/>
  <c r="J11" i="57"/>
  <c r="P11" i="51" s="1"/>
  <c r="J10" i="57"/>
  <c r="P10" i="51" s="1"/>
  <c r="J9" i="57"/>
  <c r="P9" i="51" s="1"/>
  <c r="J8" i="57"/>
  <c r="P8" i="51" s="1"/>
  <c r="D23" i="57"/>
  <c r="J114" i="57" l="1"/>
  <c r="I23" i="51"/>
  <c r="I142" i="51" s="1"/>
  <c r="G136" i="57"/>
  <c r="J111" i="57"/>
  <c r="J135" i="57"/>
  <c r="P135" i="51" s="1"/>
  <c r="J65" i="57"/>
  <c r="P65" i="51" s="1"/>
  <c r="C23" i="57"/>
  <c r="P111" i="51" l="1"/>
  <c r="B3" i="61"/>
  <c r="G141" i="57"/>
  <c r="D9" i="49"/>
  <c r="D13" i="49" s="1"/>
  <c r="J23" i="51"/>
  <c r="J142" i="51" s="1"/>
  <c r="E135" i="57"/>
  <c r="D135" i="57"/>
  <c r="D136" i="57" s="1"/>
  <c r="C135" i="57"/>
  <c r="J23" i="57"/>
  <c r="P23" i="51" s="1"/>
  <c r="I23" i="57"/>
  <c r="H23" i="57"/>
  <c r="F23" i="57"/>
  <c r="F136" i="57" s="1"/>
  <c r="F141" i="57" s="1"/>
  <c r="E23" i="57"/>
  <c r="D141" i="57" l="1"/>
  <c r="D7" i="49"/>
  <c r="D11" i="49"/>
  <c r="J136" i="57"/>
  <c r="E136" i="57"/>
  <c r="E141" i="57" s="1"/>
  <c r="K23" i="51"/>
  <c r="K142" i="51" s="1"/>
  <c r="H136" i="57"/>
  <c r="H141" i="57" s="1"/>
  <c r="I136" i="57"/>
  <c r="C136" i="57"/>
  <c r="C141" i="57" l="1"/>
  <c r="D6" i="49"/>
  <c r="P142" i="51"/>
  <c r="J141" i="57"/>
  <c r="L23" i="51"/>
  <c r="L142" i="51" s="1"/>
  <c r="M23" i="51" l="1"/>
  <c r="M142" i="51" s="1"/>
  <c r="O23" i="51" l="1"/>
  <c r="O142" i="51" s="1"/>
  <c r="N23" i="51"/>
  <c r="N142" i="51" s="1"/>
</calcChain>
</file>

<file path=xl/comments1.xml><?xml version="1.0" encoding="utf-8"?>
<comments xmlns="http://schemas.openxmlformats.org/spreadsheetml/2006/main">
  <authors>
    <author>CC1_13</author>
  </authors>
  <commentList>
    <comment ref="F139" authorId="0" shapeId="0">
      <text>
        <r>
          <rPr>
            <b/>
            <sz val="9"/>
            <color indexed="81"/>
            <rFont val="Tahoma"/>
            <family val="2"/>
          </rPr>
          <t>CC1_13:</t>
        </r>
        <r>
          <rPr>
            <sz val="9"/>
            <color indexed="81"/>
            <rFont val="Tahoma"/>
            <family val="2"/>
          </rPr>
          <t xml:space="preserve">
remanentes de remanentes 1579415.08
remanentes federales 2015
1284337.22
</t>
        </r>
      </text>
    </comment>
  </commentList>
</comments>
</file>

<file path=xl/sharedStrings.xml><?xml version="1.0" encoding="utf-8"?>
<sst xmlns="http://schemas.openxmlformats.org/spreadsheetml/2006/main" count="393" uniqueCount="244">
  <si>
    <t>TOTAL</t>
  </si>
  <si>
    <t>PARTIDA</t>
  </si>
  <si>
    <t>Prima quinquenal por años de servicios efectivos prestados</t>
  </si>
  <si>
    <t>Prima vacacional y dominical</t>
  </si>
  <si>
    <t>Aguinaldo</t>
  </si>
  <si>
    <t>Compensaciones para material didáctico</t>
  </si>
  <si>
    <t>Cuotas para la vivienda</t>
  </si>
  <si>
    <t>Cuotas para el Sistema de Ahorro para el Retiro (SAR)</t>
  </si>
  <si>
    <t>Impacto al salario en el transcurso del año</t>
  </si>
  <si>
    <t>Ayuda para despensa</t>
  </si>
  <si>
    <t>Ayuda para pasajes</t>
  </si>
  <si>
    <t>Estímulo por el día del servidor público</t>
  </si>
  <si>
    <t>Otros estímulos</t>
  </si>
  <si>
    <t>Capítulo 2000 (Materiales y Suministros)</t>
  </si>
  <si>
    <t>Materiales, útiles y equipos menores de oficina</t>
  </si>
  <si>
    <t>Materiales, útiles y equipos menores de tecnologías de la información y comunicaciones</t>
  </si>
  <si>
    <t>Material de limpieza</t>
  </si>
  <si>
    <t>Utensilios para el servicio de alimentación</t>
  </si>
  <si>
    <t>Productos minerales no metálicos</t>
  </si>
  <si>
    <t>Cemento y productos de concreto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</si>
  <si>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</si>
  <si>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</si>
  <si>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</si>
  <si>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</si>
  <si>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</si>
  <si>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</si>
  <si>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</si>
  <si>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</si>
  <si>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</si>
  <si>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</si>
  <si>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Prendas de seguridad y protección personal</t>
  </si>
  <si>
    <t>Artículos deportivos</t>
  </si>
  <si>
    <t>Herramientas menores</t>
  </si>
  <si>
    <t>Refacciones y accesorios menores de edificios</t>
  </si>
  <si>
    <t>Refacciones y accesorios menores de mobiliario y equipo de administración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</si>
  <si>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</si>
  <si>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</si>
  <si>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</si>
  <si>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maquinaria y otros equipos</t>
  </si>
  <si>
    <t>Capítulo 3000 (Servicios Generales)</t>
  </si>
  <si>
    <t>Servicio de energía eléctrica</t>
  </si>
  <si>
    <t>Telefonía tradicional</t>
  </si>
  <si>
    <t>Servicios de acceso de internet, redes y procesamiento de información</t>
  </si>
  <si>
    <t>Servicio postal</t>
  </si>
  <si>
    <t>Arrendamiento de maquinaria, otros equipos y herramientas</t>
  </si>
  <si>
    <t>Servicios legales, de contabilidad, auditoría y relacionados</t>
  </si>
  <si>
    <t>Capacitación institucional</t>
  </si>
  <si>
    <t>Capacitación especializada</t>
  </si>
  <si>
    <t>Servicios de apoyo administrativo</t>
  </si>
  <si>
    <t>Impresiones de papelería oficial</t>
  </si>
  <si>
    <t>Servicios de vigilancia</t>
  </si>
  <si>
    <t>Servicios profesionales, científicos y técnicos integrales</t>
  </si>
  <si>
    <t>Servicios financieros y bancarios</t>
  </si>
  <si>
    <t>Seguro de bienes patrimoniales</t>
  </si>
  <si>
    <t>Fletes y maniobras</t>
  </si>
  <si>
    <t>Conservación y mantenimiento menor de inmuebles</t>
  </si>
  <si>
    <t>Instalación, reparación y mantenimiento de mobiliario y equipo de administración</t>
  </si>
  <si>
    <t>Instalación, reparación y mantenimiento de equipo de cómputo y tecnologías de la información</t>
  </si>
  <si>
    <t>Reparación y mantenimiento de equipo de transporte</t>
  </si>
  <si>
    <t>Mantenimiento y conservación de maquinaria y equipo de trabajo específico</t>
  </si>
  <si>
    <t>Servicios de limpieza y manejo de desechos</t>
  </si>
  <si>
    <t>Servicios de jardinería y fumigación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</si>
  <si>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</si>
  <si>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</si>
  <si>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Viáticos en el país</t>
  </si>
  <si>
    <t>Gastos de ceremonial</t>
  </si>
  <si>
    <t>Gastos de orden social</t>
  </si>
  <si>
    <t>Gastos de orden cultural</t>
  </si>
  <si>
    <t>Congresos y convenciones</t>
  </si>
  <si>
    <t>Impuestos y derechos</t>
  </si>
  <si>
    <t>Capítulo 4000 (Transferencias, Asignaciones, Subsidios y Otras Ayudas))</t>
  </si>
  <si>
    <t>Capítulo 5000 (Bienes Muebles e Inmuebles)</t>
  </si>
  <si>
    <t>Muebles de oficina y estantería</t>
  </si>
  <si>
    <t>Equipo de cómputo y de tecnología de la información</t>
  </si>
  <si>
    <t>Otros mobiliarios y equipos de administración</t>
  </si>
  <si>
    <t>Equipos y aparatos audiovisuales</t>
  </si>
  <si>
    <t>Cámaras fotográficas y de video</t>
  </si>
  <si>
    <t>Otro mobiliario y equipo educacional y recreativo</t>
  </si>
  <si>
    <t>Otros equipos de transporte</t>
  </si>
  <si>
    <t>Maquinaria y equipo industrial</t>
  </si>
  <si>
    <t>Sistemas de aire acondicionado, calefacción y de refrigeración</t>
  </si>
  <si>
    <t>Equipo de comunicación y telecomunicación</t>
  </si>
  <si>
    <t>Software</t>
  </si>
  <si>
    <t>Licencias informáticas e intelectuales</t>
  </si>
  <si>
    <t>SUBTOTAL</t>
  </si>
  <si>
    <t>RECURSOS ESTATAL</t>
  </si>
  <si>
    <t>INGRESOS PROPIOS</t>
  </si>
  <si>
    <t>ORIGEN DEL INGRESO</t>
  </si>
  <si>
    <t>LÍQUIDO</t>
  </si>
  <si>
    <t>DENOMINACIÓN</t>
  </si>
  <si>
    <t>REMANENTES EJERCICIO (S) ANTERIOR (ES)</t>
  </si>
  <si>
    <t>Sueldo base</t>
  </si>
  <si>
    <t>Capítulo 1000 (Servicios Personales)</t>
  </si>
  <si>
    <t>Diferencia</t>
  </si>
  <si>
    <t>Matriz</t>
  </si>
  <si>
    <t>Presupuesto</t>
  </si>
  <si>
    <t>PLANEACIÓN Y DIRECCIÓN GENERAL</t>
  </si>
  <si>
    <t>ADMINISTRACIÓN</t>
  </si>
  <si>
    <t>ACADEMICO</t>
  </si>
  <si>
    <t>SUBTOTAL COMPONENTE 4</t>
  </si>
  <si>
    <t>SUBTOTAL COMPONENTE 3</t>
  </si>
  <si>
    <t>SUBTOTAL COMPONENTE 2</t>
  </si>
  <si>
    <t>PRESUPUESTO</t>
  </si>
  <si>
    <t>ACTIVIDAD</t>
  </si>
  <si>
    <t>PRIORIDAD</t>
  </si>
  <si>
    <t>COMPONENTE</t>
  </si>
  <si>
    <t>Aportación para Erogaciones Contingentes</t>
  </si>
  <si>
    <t>TOTAL CAPÍTULO 1000 Servicios Personales</t>
  </si>
  <si>
    <t>TOTAL CAPÍTULO 2000 Materiales y Suministros</t>
  </si>
  <si>
    <t>TOTAL CAPÍTULO 3000 Servicios Generales</t>
  </si>
  <si>
    <t>TOTAL CAPÍTULO 4000 Transferencias, Asignaciones, Subsidios y Otras Ayudas</t>
  </si>
  <si>
    <t>TOTAL CAPÍTULO 5000 Bienes Muebles, Inmuebles e Intangibles</t>
  </si>
  <si>
    <t>SUMAS</t>
  </si>
  <si>
    <t>REMANENTES PROGRAMAS ESPECIALES AL CIERRE</t>
  </si>
  <si>
    <t>REMANENTES INGRESOS PROPIOS AL CIERRE</t>
  </si>
  <si>
    <t>REMANENTES DE OPERACIÓN AL CIERRE</t>
  </si>
  <si>
    <t>IMPORTE</t>
  </si>
  <si>
    <t>DESCRIPCIÓN</t>
  </si>
  <si>
    <t>IMPORTE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</si>
  <si>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</si>
  <si>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</si>
  <si>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</si>
  <si>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</si>
  <si>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</si>
  <si>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</si>
  <si>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</si>
  <si>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</si>
  <si>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</si>
  <si>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</si>
  <si>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</si>
  <si>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</si>
  <si>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CAPÍTULO 6000 Inversión Pública</t>
  </si>
  <si>
    <t>TOTAL CAPÍTULO 9000 Deuda Pública</t>
  </si>
  <si>
    <t>SUBTOTAL COMPONENTE 1</t>
  </si>
  <si>
    <t>Materiales y utiles de enseñanza</t>
  </si>
  <si>
    <t>Productos alimenticios para personas derivado de la prestacion de servicios publicos en unidades de salud, educativas, de readaptacion social y otras</t>
  </si>
  <si>
    <t>Combustibles, lubricantes y aditivos para vehiculos terrestres</t>
  </si>
  <si>
    <t>Servicios de impresión de material informativo derivado de la operación y administracion</t>
  </si>
  <si>
    <t>Informacion en medios masivos derivadas de la operación y administracion de las dependencias y entidades</t>
  </si>
  <si>
    <t>Pasajes aéreos nacionales</t>
  </si>
  <si>
    <t>Pasajes terrestres nacionales</t>
  </si>
  <si>
    <t>Laudos laborales</t>
  </si>
  <si>
    <t>Vehículos y equipo de transporte</t>
  </si>
  <si>
    <t>Combustibles, lubricantes y aditivos para maquinaria, equipo de</t>
  </si>
  <si>
    <t>Vestuarios y uniformes</t>
  </si>
  <si>
    <t xml:space="preserve">OTROS </t>
  </si>
  <si>
    <t xml:space="preserve">TOTAL  </t>
  </si>
  <si>
    <t>CALENDARIZACIÓN 2015</t>
  </si>
  <si>
    <t>PRESUPUESTO DE EGRESOS 2016</t>
  </si>
  <si>
    <r>
      <t xml:space="preserve">PRESUPUESTO DE EGRESOS </t>
    </r>
    <r>
      <rPr>
        <b/>
        <sz val="36"/>
        <color rgb="FFC00000"/>
        <rFont val="Arial"/>
        <family val="2"/>
      </rPr>
      <t>2016</t>
    </r>
  </si>
  <si>
    <t>REMANENTES EJERCICIO 2015</t>
  </si>
  <si>
    <t>PRESUPUESTO DE INGRESOS 2016</t>
  </si>
  <si>
    <t>ADEUDO ESTATAL 2015</t>
  </si>
  <si>
    <t>ORIGEN DE REMANENTES 2015</t>
  </si>
  <si>
    <t>OPERACIÓN FEDERAL</t>
  </si>
  <si>
    <t>OPERACIÓN ESTATAL</t>
  </si>
  <si>
    <t>Organismo: INSTITUTO TECNOLÓGICO SUPERIOR DE TAMAZULA DE GORDIANO</t>
  </si>
  <si>
    <r>
      <rPr>
        <b/>
        <sz val="14"/>
        <color rgb="FFFF0000"/>
        <rFont val="Arial"/>
        <family val="2"/>
      </rPr>
      <t>ORGANISMO:</t>
    </r>
    <r>
      <rPr>
        <b/>
        <sz val="14"/>
        <color theme="1" tint="0.499984740745262"/>
        <rFont val="Arial"/>
        <family val="2"/>
      </rPr>
      <t xml:space="preserve">      INSTITUTO TECNOLÓGICO SUPERIOR DE TAMAZULA DE GORDIANO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</si>
  <si>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RECURSOS FEDERAL PROYECTADO</t>
  </si>
  <si>
    <t>INGRESOS PROPIOS PROYECTADO</t>
  </si>
  <si>
    <t>Cuotas al IMSS por enfermedades y maternidad</t>
  </si>
  <si>
    <t>Cuotas a pensiones</t>
  </si>
  <si>
    <t>Estímulos al personal</t>
  </si>
  <si>
    <t>Material impreso e información digital</t>
  </si>
  <si>
    <t>Productos alimenticios para animales</t>
  </si>
  <si>
    <t>Productos alimenticios, agropecuarios y forestales adquiridos como materia  prima</t>
  </si>
  <si>
    <t>Cal, yeso y productos de yeso</t>
  </si>
  <si>
    <t>Productos químicos básicos</t>
  </si>
  <si>
    <t>fibras sintéticas, hules, plásticos y derivados</t>
  </si>
  <si>
    <t>Otros productos químicos</t>
  </si>
  <si>
    <t>Productos textiles</t>
  </si>
  <si>
    <t>Blancos y otros productos textiles, excepto prendas de vestir</t>
  </si>
  <si>
    <t>Refacciones y accesorios menores otros bienes muebles</t>
  </si>
  <si>
    <t>Servicio de gas</t>
  </si>
  <si>
    <t>Arrendamientos de edificios</t>
  </si>
  <si>
    <t>Arrendamientos especiales</t>
  </si>
  <si>
    <t>Servicios de diseño, arquitectura, ingeniería y actividades relacionadas</t>
  </si>
  <si>
    <t>Servicios de consultoria administrativa e informática</t>
  </si>
  <si>
    <t>Servicios de digitalización</t>
  </si>
  <si>
    <t>Instalación, reparación y mantenimiento de equipo e instrumental médico y de laboratorio</t>
  </si>
  <si>
    <t>Instalación, reparación y mantenimiento de maquinaria y otros equipos</t>
  </si>
  <si>
    <t>Otros servicios de traslado y hospedaje</t>
  </si>
  <si>
    <t xml:space="preserve">Muebles excepto de oficina y estanteria </t>
  </si>
  <si>
    <t>Equipo médico y de laboratorio</t>
  </si>
  <si>
    <t>Maquinaria y equipo agropecuario</t>
  </si>
  <si>
    <t>Especies menores y de zoológico</t>
  </si>
  <si>
    <t>Árboles y plantas</t>
  </si>
  <si>
    <t>Equipos de generación electrica, aparatos y accesorios eléctricos</t>
  </si>
  <si>
    <t>Equipos de generación eléctrica, aparatos y accesorios eléctricos</t>
  </si>
  <si>
    <t>Estrategias de mejora del logro educativo</t>
  </si>
  <si>
    <t>Estrategias de permanencia escolar</t>
  </si>
  <si>
    <t>Programa nacional de tutorias</t>
  </si>
  <si>
    <t>Programa de becas</t>
  </si>
  <si>
    <t>Profesores en formación</t>
  </si>
  <si>
    <t>Acreditacion de carreras y certificacion de procesos de gestion</t>
  </si>
  <si>
    <t>Formación Integral</t>
  </si>
  <si>
    <t>Vinculación con el sector productivo y social</t>
  </si>
  <si>
    <t>Impulso a la innovación</t>
  </si>
  <si>
    <t>Programa de emprendimiento</t>
  </si>
  <si>
    <t>Equipamiento de aulas y laboratorios</t>
  </si>
  <si>
    <t>Transparencia</t>
  </si>
  <si>
    <t>Servicios administrativos  y escolares</t>
  </si>
  <si>
    <t>Servicios de biblioteca virtual e impresa</t>
  </si>
  <si>
    <t>Fortalecimiento a la investigación aplicada</t>
  </si>
  <si>
    <t xml:space="preserve">                   INSTITUTO TECNOLÓGICO SUPERIOR DE TAMAZULA DE GORDIANO</t>
  </si>
  <si>
    <t xml:space="preserve"> LI Rogelio Ramírez Moreno</t>
  </si>
  <si>
    <t xml:space="preserve">Revisó </t>
  </si>
  <si>
    <t>LAE Francisco Javier Guerrero Ochoa</t>
  </si>
  <si>
    <t>Autorizó</t>
  </si>
  <si>
    <t>LC Saúl Munguía Ortiz</t>
  </si>
  <si>
    <t>Director General</t>
  </si>
  <si>
    <t>Subdirector Administrativo</t>
  </si>
  <si>
    <t>Jefe de Planeación, Programación</t>
  </si>
  <si>
    <t>Elaboró:</t>
  </si>
  <si>
    <t>ELABORÓ : LI ROGELIO RAMÍREZ MORENO</t>
  </si>
  <si>
    <t>JEFE DE PLANEACIÓN, PROGRAMACIÓN Y EVALUACIÓN</t>
  </si>
  <si>
    <t>REVISÓ: LAE FRANCISCO JAVIER GUERRERO OCHOA</t>
  </si>
  <si>
    <t>SUBDIRECTOR ADMINISTRATIVO</t>
  </si>
  <si>
    <t>AUTORIZÓ: LC SAÚL MUNGUÍA ORTIZ</t>
  </si>
  <si>
    <t>DIRECTOR GENERAL</t>
  </si>
  <si>
    <t>Elaboró: LI Rogelio Ramírez Moreno</t>
  </si>
  <si>
    <t>Jefe de Planeación, Programación y Evaluación</t>
  </si>
  <si>
    <t>Revisó: LAE Francisco Javier Guerrero Ochoa</t>
  </si>
  <si>
    <t>Autorizó: Saúl Munguía Ortiz</t>
  </si>
  <si>
    <t>PEDIENTE POR RECIBIR ESTATAL</t>
  </si>
  <si>
    <t xml:space="preserve"> CAPÍTULO 1000 Servicios Personales</t>
  </si>
  <si>
    <t xml:space="preserve"> CAPÍTULO 2000 Materiales y Suministros</t>
  </si>
  <si>
    <t>CAPÍTULO 3000 Servicios Generales</t>
  </si>
  <si>
    <t>CAPÍTULO 5000 Bienes Muebles, Inmuebles e Intangibles</t>
  </si>
  <si>
    <t>TOTAL MIR</t>
  </si>
  <si>
    <t>El adeudo Estatal del  PIFIT 2010 es de $2,834,243.09, delejercicio 2011 es de $ 848,189.36,  del ejercicio 2012 de $ 1'212,259.10, del ejercicio 2013 de $ 1'180,355.20, del ejercicio 2014 de $ 3'375,087.00 y del ejercicio 2015 de $ 1'758,209.52</t>
  </si>
  <si>
    <t>RECURSOS FEDERAL INICIAL AUTORIZADO</t>
  </si>
  <si>
    <t>RECURSOS ESTATAL INICIAL AUTORIZADO</t>
  </si>
  <si>
    <r>
      <t>PRESUPUESTO ESTATAL</t>
    </r>
    <r>
      <rPr>
        <sz val="7"/>
        <color theme="0"/>
        <rFont val="Arial"/>
        <family val="2"/>
      </rPr>
      <t xml:space="preserve"> Periodico oficial de fecha 19 de Diciembre del 2015</t>
    </r>
  </si>
  <si>
    <t>PRESUPUESTO  FEDERAL oficio no. M00.1/0201/16</t>
  </si>
  <si>
    <t>INGRESOS PROPIOS PROYECTADOS</t>
  </si>
  <si>
    <t>COMPROBACIONES</t>
  </si>
  <si>
    <r>
      <rPr>
        <b/>
        <sz val="12"/>
        <color rgb="FFFF0000"/>
        <rFont val="Arial"/>
        <family val="2"/>
      </rPr>
      <t xml:space="preserve">   </t>
    </r>
    <r>
      <rPr>
        <b/>
        <sz val="12"/>
        <color theme="1" tint="0.499984740745262"/>
        <rFont val="Arial"/>
        <family val="2"/>
      </rPr>
      <t xml:space="preserve">      INSTITUTO TECNOLÓGICO SUPERIOR DE TAMAZULA DE GORDIANO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</si>
  <si>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ANEXO 2.1 RESUMEN, SEGÚN ORIGEN DEL RECURSO</t>
  </si>
  <si>
    <t>siendo un total del 2010 al 2015 de adeudo estatal por la cantidad de $ 11,208,343.27</t>
  </si>
  <si>
    <t>Aprobado en la primera sesión ordinaria de Junta Directiva bajo acuerdo número SO.01.04.16 con fecha de 3 de marzo del 2016</t>
  </si>
  <si>
    <t>ANEXO 2.2 : CLASIFICACIÓN POR OBJETO DEL GASTO, SEGÚN ORIGEN DEL RECURSO</t>
  </si>
  <si>
    <t>ANEXO 2.3 PRESUPUESTACIÓN Y CALENDARIZACIÓN DE RECURSOS</t>
  </si>
  <si>
    <t>ANEXO 2.4 PRIORIDADES DE GASTO, SEGÚN COMPONENTE Y 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</si>
</sst>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_-;\-* #,##0_-;_-* &quot;-&quot;??_-;_-@_-"/>
    <numFmt numFmtId="166" formatCode="_-&quot;$&quot;* #,##0_-;\-&quot;$&quot;* #,##0_-;_-&quot;$&quot;* &quot;-&quot;??_-;_-@_-"/>
    <numFmt numFmtId="167" formatCode="0000"/>
    <numFmt numFmtId="168" formatCode="_-[$$-80A]* #,##0.00_-;\-[$$-80A]* #,##0.00_-;_-[$$-80A]* &quot;-&quot;??_-;_-@_-"/>
  </numFmts>
  <fonts count="5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4"/>
      <color theme="5" tint="-0.249977111117893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 tint="0.499984740745262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0"/>
      <name val="Century Gothic"/>
      <family val="2"/>
    </font>
    <font>
      <b/>
      <sz val="14"/>
      <color theme="0"/>
      <name val="Century Gothic"/>
      <family val="2"/>
    </font>
    <font>
      <sz val="11"/>
      <name val="Century Gothic"/>
      <family val="2"/>
    </font>
    <font>
      <sz val="10"/>
      <name val="Century Gothic"/>
      <family val="2"/>
    </font>
    <font>
      <sz val="12"/>
      <name val="Century Gothic"/>
      <family val="2"/>
    </font>
    <font>
      <b/>
      <i/>
      <sz val="12"/>
      <color theme="1" tint="0.499984740745262"/>
      <name val="Century Gothic"/>
      <family val="2"/>
    </font>
    <font>
      <b/>
      <sz val="14"/>
      <color theme="1" tint="0.499984740745262"/>
      <name val="Century Gothic"/>
      <family val="2"/>
    </font>
    <font>
      <b/>
      <sz val="14"/>
      <color theme="5" tint="-0.249977111117893"/>
      <name val="Century Gothic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rgb="FF99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26"/>
      <name val="Arial"/>
      <family val="2"/>
    </font>
    <font>
      <b/>
      <sz val="20"/>
      <name val="Arial"/>
      <family val="2"/>
    </font>
    <font>
      <b/>
      <sz val="10"/>
      <color indexed="9"/>
      <name val="Arial"/>
      <family val="2"/>
    </font>
    <font>
      <b/>
      <sz val="12"/>
      <color theme="5" tint="-0.249977111117893"/>
      <name val="Arial"/>
      <family val="2"/>
    </font>
    <font>
      <b/>
      <sz val="12"/>
      <color theme="1" tint="0.499984740745262"/>
      <name val="Arial"/>
      <family val="2"/>
    </font>
    <font>
      <sz val="9"/>
      <color theme="1"/>
      <name val="Century Gothic"/>
      <family val="2"/>
    </font>
    <font>
      <b/>
      <sz val="36"/>
      <color rgb="FFC00000"/>
      <name val="Arial"/>
      <family val="2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sz val="11"/>
      <name val="Calibri"/>
      <family val="2"/>
      <scheme val="minor"/>
    </font>
    <font>
      <sz val="10"/>
      <color indexed="6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CC0000"/>
      <name val="Century Gothic"/>
      <family val="2"/>
    </font>
    <font>
      <b/>
      <sz val="11"/>
      <color rgb="FFCC0000"/>
      <name val="Arial"/>
      <family val="2"/>
    </font>
    <font>
      <b/>
      <sz val="11"/>
      <color rgb="FFFF0000"/>
      <name val="Century Gothic"/>
      <family val="2"/>
    </font>
    <font>
      <b/>
      <sz val="12"/>
      <color theme="1" tint="0.499984740745262"/>
      <name val="Century Gothic"/>
      <family val="2"/>
    </font>
    <font>
      <b/>
      <sz val="10"/>
      <color theme="1" tint="0.499984740745262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9"/>
      <name val="Century Gothic"/>
      <family val="2"/>
    </font>
    <font>
      <sz val="10"/>
      <color theme="1"/>
      <name val="Century Gothic"/>
      <family val="2"/>
    </font>
    <font>
      <sz val="7"/>
      <color theme="0"/>
      <name val="Arial"/>
      <family val="2"/>
    </font>
    <font>
      <b/>
      <sz val="12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4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2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" fillId="0" borderId="0"/>
    <xf numFmtId="0" fontId="42" fillId="0" borderId="0"/>
  </cellStyleXfs>
  <cellXfs count="247">
    <xf numFmtId="0" fontId="0" fillId="0" borderId="0" xfId="0"/>
    <xf numFmtId="0" fontId="0" fillId="0" borderId="0" xfId="0"/>
    <xf numFmtId="0" fontId="0" fillId="0" borderId="0" xfId="0" applyBorder="1"/>
    <xf numFmtId="0" fontId="3" fillId="0" borderId="0" xfId="0" applyFont="1"/>
    <xf numFmtId="44" fontId="3" fillId="0" borderId="1" xfId="1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0" fontId="0" fillId="2" borderId="0" xfId="0" applyFill="1" applyBorder="1"/>
    <xf numFmtId="44" fontId="3" fillId="0" borderId="11" xfId="10" applyFont="1" applyFill="1" applyBorder="1" applyAlignment="1">
      <alignment horizontal="right" vertical="center"/>
    </xf>
    <xf numFmtId="44" fontId="5" fillId="0" borderId="11" xfId="10" applyFont="1" applyFill="1" applyBorder="1" applyAlignment="1">
      <alignment horizontal="right" vertical="center"/>
    </xf>
    <xf numFmtId="44" fontId="5" fillId="0" borderId="1" xfId="1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vertical="center" wrapText="1"/>
    </xf>
    <xf numFmtId="0" fontId="13" fillId="0" borderId="0" xfId="3" applyFont="1" applyAlignment="1">
      <alignment vertical="center"/>
    </xf>
    <xf numFmtId="0" fontId="13" fillId="0" borderId="0" xfId="3" applyFont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horizontal="right"/>
    </xf>
    <xf numFmtId="0" fontId="21" fillId="0" borderId="4" xfId="0" applyFont="1" applyFill="1" applyBorder="1" applyAlignment="1">
      <alignment horizontal="right"/>
    </xf>
    <xf numFmtId="0" fontId="22" fillId="2" borderId="0" xfId="0" applyFont="1" applyFill="1" applyBorder="1" applyAlignment="1">
      <alignment vertical="center" wrapText="1"/>
    </xf>
    <xf numFmtId="0" fontId="23" fillId="2" borderId="0" xfId="0" applyFont="1" applyFill="1" applyBorder="1" applyAlignment="1">
      <alignment vertical="center" wrapText="1"/>
    </xf>
    <xf numFmtId="0" fontId="24" fillId="2" borderId="0" xfId="0" applyFont="1" applyFill="1" applyAlignment="1">
      <alignment vertical="center"/>
    </xf>
    <xf numFmtId="0" fontId="26" fillId="0" borderId="0" xfId="0" applyFont="1" applyAlignment="1">
      <alignment horizontal="center"/>
    </xf>
    <xf numFmtId="0" fontId="27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 vertical="center"/>
    </xf>
    <xf numFmtId="0" fontId="26" fillId="0" borderId="0" xfId="0" applyFont="1"/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justify" vertical="center" wrapText="1"/>
    </xf>
    <xf numFmtId="0" fontId="29" fillId="0" borderId="0" xfId="0" applyFont="1" applyBorder="1"/>
    <xf numFmtId="166" fontId="28" fillId="5" borderId="0" xfId="0" applyNumberFormat="1" applyFont="1" applyFill="1" applyBorder="1"/>
    <xf numFmtId="166" fontId="25" fillId="3" borderId="0" xfId="0" applyNumberFormat="1" applyFont="1" applyFill="1" applyBorder="1"/>
    <xf numFmtId="165" fontId="28" fillId="5" borderId="0" xfId="0" applyNumberFormat="1" applyFont="1" applyFill="1" applyBorder="1" applyAlignment="1">
      <alignment horizontal="center" vertical="center"/>
    </xf>
    <xf numFmtId="0" fontId="30" fillId="0" borderId="0" xfId="0" applyFont="1"/>
    <xf numFmtId="165" fontId="25" fillId="3" borderId="0" xfId="0" applyNumberFormat="1" applyFont="1" applyFill="1" applyBorder="1" applyAlignment="1">
      <alignment horizontal="center" vertical="center"/>
    </xf>
    <xf numFmtId="0" fontId="31" fillId="0" borderId="0" xfId="0" applyFont="1"/>
    <xf numFmtId="0" fontId="2" fillId="0" borderId="0" xfId="3" applyAlignment="1">
      <alignment horizontal="center" vertical="center"/>
    </xf>
    <xf numFmtId="0" fontId="2" fillId="0" borderId="0" xfId="3" applyAlignment="1">
      <alignment vertical="center"/>
    </xf>
    <xf numFmtId="0" fontId="32" fillId="0" borderId="0" xfId="3" applyFont="1" applyFill="1" applyAlignment="1">
      <alignment vertical="center"/>
    </xf>
    <xf numFmtId="0" fontId="14" fillId="0" borderId="0" xfId="3" applyFont="1" applyFill="1" applyAlignment="1">
      <alignment vertical="center"/>
    </xf>
    <xf numFmtId="0" fontId="13" fillId="0" borderId="20" xfId="3" applyFont="1" applyBorder="1" applyAlignment="1">
      <alignment vertical="center"/>
    </xf>
    <xf numFmtId="0" fontId="25" fillId="6" borderId="1" xfId="3" applyFont="1" applyFill="1" applyBorder="1" applyAlignment="1">
      <alignment horizontal="center" vertical="center"/>
    </xf>
    <xf numFmtId="0" fontId="13" fillId="0" borderId="0" xfId="3" applyFont="1" applyFill="1" applyAlignment="1">
      <alignment horizontal="center" vertical="center"/>
    </xf>
    <xf numFmtId="167" fontId="13" fillId="4" borderId="1" xfId="3" applyNumberFormat="1" applyFont="1" applyFill="1" applyBorder="1" applyAlignment="1">
      <alignment horizontal="center" vertical="center"/>
    </xf>
    <xf numFmtId="167" fontId="2" fillId="0" borderId="1" xfId="3" applyNumberFormat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 wrapText="1"/>
    </xf>
    <xf numFmtId="0" fontId="13" fillId="0" borderId="0" xfId="3" applyFont="1" applyAlignment="1">
      <alignment horizontal="center" vertical="center"/>
    </xf>
    <xf numFmtId="165" fontId="3" fillId="0" borderId="1" xfId="11" applyNumberFormat="1" applyFont="1" applyFill="1" applyBorder="1" applyAlignment="1">
      <alignment horizontal="right" vertical="center"/>
    </xf>
    <xf numFmtId="0" fontId="0" fillId="0" borderId="0" xfId="0" applyFill="1"/>
    <xf numFmtId="43" fontId="0" fillId="0" borderId="0" xfId="0" applyNumberFormat="1" applyFill="1"/>
    <xf numFmtId="4" fontId="0" fillId="0" borderId="0" xfId="0" applyNumberFormat="1" applyFill="1"/>
    <xf numFmtId="0" fontId="3" fillId="0" borderId="0" xfId="0" applyFont="1" applyFill="1"/>
    <xf numFmtId="4" fontId="3" fillId="0" borderId="0" xfId="0" applyNumberFormat="1" applyFont="1" applyFill="1"/>
    <xf numFmtId="0" fontId="4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41" fillId="0" borderId="0" xfId="0" applyFont="1" applyFill="1"/>
    <xf numFmtId="0" fontId="41" fillId="0" borderId="0" xfId="0" applyFont="1"/>
    <xf numFmtId="0" fontId="19" fillId="0" borderId="4" xfId="0" applyFont="1" applyFill="1" applyBorder="1" applyAlignment="1">
      <alignment horizontal="right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justify" vertical="center" wrapText="1"/>
    </xf>
    <xf numFmtId="0" fontId="29" fillId="0" borderId="1" xfId="0" applyFont="1" applyFill="1" applyBorder="1" applyAlignment="1">
      <alignment horizontal="justify" vertical="center" wrapText="1"/>
    </xf>
    <xf numFmtId="168" fontId="29" fillId="0" borderId="0" xfId="11" applyNumberFormat="1" applyFont="1"/>
    <xf numFmtId="168" fontId="28" fillId="5" borderId="0" xfId="11" applyNumberFormat="1" applyFont="1" applyFill="1" applyBorder="1"/>
    <xf numFmtId="168" fontId="29" fillId="0" borderId="0" xfId="0" applyNumberFormat="1" applyFont="1"/>
    <xf numFmtId="168" fontId="0" fillId="0" borderId="0" xfId="0" applyNumberFormat="1"/>
    <xf numFmtId="168" fontId="29" fillId="0" borderId="1" xfId="11" applyNumberFormat="1" applyFont="1" applyBorder="1"/>
    <xf numFmtId="0" fontId="29" fillId="0" borderId="1" xfId="45" applyFont="1" applyBorder="1" applyAlignment="1">
      <alignment horizontal="center" vertical="center"/>
    </xf>
    <xf numFmtId="0" fontId="29" fillId="0" borderId="1" xfId="45" applyFont="1" applyBorder="1" applyAlignment="1">
      <alignment horizontal="justify" vertical="center" wrapText="1"/>
    </xf>
    <xf numFmtId="168" fontId="29" fillId="0" borderId="1" xfId="10" applyNumberFormat="1" applyFont="1" applyFill="1" applyBorder="1"/>
    <xf numFmtId="168" fontId="26" fillId="0" borderId="0" xfId="0" applyNumberFormat="1" applyFont="1"/>
    <xf numFmtId="168" fontId="29" fillId="0" borderId="1" xfId="0" applyNumberFormat="1" applyFont="1" applyBorder="1"/>
    <xf numFmtId="168" fontId="26" fillId="0" borderId="1" xfId="0" applyNumberFormat="1" applyFont="1" applyBorder="1"/>
    <xf numFmtId="168" fontId="30" fillId="0" borderId="0" xfId="0" applyNumberFormat="1" applyFont="1"/>
    <xf numFmtId="168" fontId="2" fillId="0" borderId="0" xfId="3" applyNumberFormat="1" applyAlignment="1">
      <alignment vertical="center"/>
    </xf>
    <xf numFmtId="168" fontId="13" fillId="0" borderId="0" xfId="3" applyNumberFormat="1" applyFont="1" applyAlignment="1">
      <alignment vertical="center"/>
    </xf>
    <xf numFmtId="168" fontId="2" fillId="0" borderId="1" xfId="3" applyNumberFormat="1" applyFill="1" applyBorder="1"/>
    <xf numFmtId="168" fontId="13" fillId="4" borderId="1" xfId="3" applyNumberFormat="1" applyFont="1" applyFill="1" applyBorder="1"/>
    <xf numFmtId="168" fontId="2" fillId="0" borderId="1" xfId="3" applyNumberFormat="1" applyBorder="1" applyAlignment="1">
      <alignment horizontal="right" vertical="center"/>
    </xf>
    <xf numFmtId="168" fontId="13" fillId="4" borderId="1" xfId="3" applyNumberFormat="1" applyFont="1" applyFill="1" applyBorder="1" applyAlignment="1">
      <alignment vertical="center"/>
    </xf>
    <xf numFmtId="168" fontId="25" fillId="6" borderId="1" xfId="3" applyNumberFormat="1" applyFont="1" applyFill="1" applyBorder="1" applyAlignment="1">
      <alignment vertical="center"/>
    </xf>
    <xf numFmtId="0" fontId="29" fillId="0" borderId="14" xfId="0" applyFont="1" applyBorder="1" applyAlignment="1">
      <alignment horizontal="center" vertical="center"/>
    </xf>
    <xf numFmtId="0" fontId="29" fillId="0" borderId="14" xfId="0" applyFont="1" applyBorder="1" applyAlignment="1">
      <alignment horizontal="justify" vertical="center" wrapText="1"/>
    </xf>
    <xf numFmtId="168" fontId="29" fillId="0" borderId="14" xfId="10" applyNumberFormat="1" applyFont="1" applyFill="1" applyBorder="1"/>
    <xf numFmtId="168" fontId="29" fillId="0" borderId="14" xfId="11" applyNumberFormat="1" applyFont="1" applyBorder="1"/>
    <xf numFmtId="168" fontId="2" fillId="0" borderId="1" xfId="3" applyNumberFormat="1" applyFill="1" applyBorder="1" applyAlignment="1">
      <alignment horizontal="right" vertical="center"/>
    </xf>
    <xf numFmtId="168" fontId="2" fillId="0" borderId="1" xfId="3" applyNumberFormat="1" applyFont="1" applyFill="1" applyBorder="1" applyAlignment="1">
      <alignment horizontal="right" vertical="center"/>
    </xf>
    <xf numFmtId="168" fontId="2" fillId="0" borderId="1" xfId="3" applyNumberFormat="1" applyFont="1" applyFill="1" applyBorder="1" applyAlignment="1">
      <alignment horizontal="center" vertical="center"/>
    </xf>
    <xf numFmtId="168" fontId="34" fillId="3" borderId="14" xfId="12" applyNumberFormat="1" applyFont="1" applyFill="1" applyBorder="1" applyAlignment="1">
      <alignment horizontal="center" vertical="center" wrapText="1"/>
    </xf>
    <xf numFmtId="168" fontId="13" fillId="0" borderId="0" xfId="3" applyNumberFormat="1" applyFont="1" applyAlignment="1">
      <alignment horizontal="center" vertical="center"/>
    </xf>
    <xf numFmtId="168" fontId="32" fillId="0" borderId="0" xfId="3" applyNumberFormat="1" applyFont="1" applyFill="1" applyAlignment="1">
      <alignment vertical="center"/>
    </xf>
    <xf numFmtId="168" fontId="33" fillId="0" borderId="0" xfId="3" applyNumberFormat="1" applyFont="1" applyFill="1" applyAlignment="1">
      <alignment horizontal="right" vertical="center"/>
    </xf>
    <xf numFmtId="168" fontId="14" fillId="0" borderId="0" xfId="3" applyNumberFormat="1" applyFont="1" applyFill="1" applyAlignment="1">
      <alignment vertical="center"/>
    </xf>
    <xf numFmtId="168" fontId="2" fillId="0" borderId="0" xfId="3" applyNumberFormat="1" applyFont="1" applyAlignment="1">
      <alignment vertical="center"/>
    </xf>
    <xf numFmtId="168" fontId="11" fillId="0" borderId="0" xfId="3" applyNumberFormat="1" applyFont="1" applyFill="1" applyAlignment="1">
      <alignment horizontal="right" vertical="center"/>
    </xf>
    <xf numFmtId="168" fontId="14" fillId="0" borderId="0" xfId="3" applyNumberFormat="1" applyFont="1" applyFill="1" applyAlignment="1">
      <alignment horizontal="right" vertical="center"/>
    </xf>
    <xf numFmtId="168" fontId="25" fillId="3" borderId="14" xfId="3" applyNumberFormat="1" applyFont="1" applyFill="1" applyBorder="1" applyAlignment="1">
      <alignment horizontal="center" vertical="center"/>
    </xf>
    <xf numFmtId="168" fontId="13" fillId="0" borderId="0" xfId="3" applyNumberFormat="1" applyFont="1" applyFill="1" applyAlignment="1">
      <alignment horizontal="center" vertical="center"/>
    </xf>
    <xf numFmtId="43" fontId="13" fillId="0" borderId="0" xfId="3" applyNumberFormat="1" applyFont="1" applyFill="1" applyAlignment="1">
      <alignment horizontal="center" vertical="center"/>
    </xf>
    <xf numFmtId="43" fontId="13" fillId="0" borderId="0" xfId="3" applyNumberFormat="1" applyFont="1" applyAlignment="1">
      <alignment horizontal="center" vertical="center"/>
    </xf>
    <xf numFmtId="43" fontId="2" fillId="0" borderId="0" xfId="3" applyNumberFormat="1" applyAlignment="1">
      <alignment vertical="center"/>
    </xf>
    <xf numFmtId="168" fontId="13" fillId="4" borderId="14" xfId="3" applyNumberFormat="1" applyFont="1" applyFill="1" applyBorder="1"/>
    <xf numFmtId="0" fontId="29" fillId="0" borderId="19" xfId="0" applyFont="1" applyBorder="1" applyAlignment="1">
      <alignment horizontal="center" vertical="center"/>
    </xf>
    <xf numFmtId="168" fontId="2" fillId="0" borderId="15" xfId="3" applyNumberFormat="1" applyFont="1" applyFill="1" applyBorder="1" applyAlignment="1">
      <alignment horizontal="center" vertical="center"/>
    </xf>
    <xf numFmtId="168" fontId="2" fillId="0" borderId="15" xfId="3" applyNumberFormat="1" applyBorder="1"/>
    <xf numFmtId="168" fontId="2" fillId="0" borderId="15" xfId="3" applyNumberFormat="1" applyBorder="1" applyAlignment="1">
      <alignment horizontal="right" vertical="center"/>
    </xf>
    <xf numFmtId="165" fontId="28" fillId="0" borderId="0" xfId="0" applyNumberFormat="1" applyFont="1" applyFill="1" applyBorder="1" applyAlignment="1">
      <alignment horizontal="center" vertical="center"/>
    </xf>
    <xf numFmtId="166" fontId="28" fillId="0" borderId="0" xfId="0" applyNumberFormat="1" applyFont="1" applyFill="1" applyBorder="1"/>
    <xf numFmtId="168" fontId="13" fillId="0" borderId="0" xfId="3" applyNumberFormat="1" applyFont="1" applyFill="1" applyBorder="1"/>
    <xf numFmtId="0" fontId="13" fillId="0" borderId="0" xfId="3" applyFont="1" applyFill="1" applyBorder="1" applyAlignment="1">
      <alignment horizontal="center" vertical="center"/>
    </xf>
    <xf numFmtId="167" fontId="13" fillId="0" borderId="1" xfId="3" applyNumberFormat="1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horizontal="right" wrapText="1"/>
    </xf>
    <xf numFmtId="168" fontId="13" fillId="0" borderId="1" xfId="3" applyNumberFormat="1" applyFont="1" applyFill="1" applyBorder="1"/>
    <xf numFmtId="0" fontId="2" fillId="0" borderId="0" xfId="3" applyFill="1" applyAlignment="1">
      <alignment vertical="center"/>
    </xf>
    <xf numFmtId="0" fontId="29" fillId="0" borderId="1" xfId="0" applyFont="1" applyFill="1" applyBorder="1" applyAlignment="1">
      <alignment horizontal="center" vertical="center"/>
    </xf>
    <xf numFmtId="43" fontId="2" fillId="0" borderId="0" xfId="3" applyNumberFormat="1" applyFill="1" applyAlignment="1">
      <alignment vertical="center"/>
    </xf>
    <xf numFmtId="0" fontId="13" fillId="0" borderId="0" xfId="3" applyFont="1" applyFill="1" applyAlignment="1">
      <alignment vertical="center"/>
    </xf>
    <xf numFmtId="167" fontId="2" fillId="0" borderId="1" xfId="3" applyNumberFormat="1" applyFill="1" applyBorder="1" applyAlignment="1">
      <alignment horizontal="center" vertical="center"/>
    </xf>
    <xf numFmtId="44" fontId="13" fillId="0" borderId="0" xfId="3" applyNumberFormat="1" applyFont="1" applyFill="1" applyAlignment="1">
      <alignment horizontal="center" vertical="center"/>
    </xf>
    <xf numFmtId="0" fontId="29" fillId="0" borderId="15" xfId="0" applyFont="1" applyFill="1" applyBorder="1" applyAlignment="1">
      <alignment horizontal="center" vertical="center"/>
    </xf>
    <xf numFmtId="168" fontId="2" fillId="0" borderId="15" xfId="3" applyNumberFormat="1" applyFill="1" applyBorder="1" applyAlignment="1">
      <alignment horizontal="right" vertical="center"/>
    </xf>
    <xf numFmtId="0" fontId="29" fillId="0" borderId="1" xfId="45" applyFont="1" applyFill="1" applyBorder="1" applyAlignment="1">
      <alignment horizontal="center" vertical="center"/>
    </xf>
    <xf numFmtId="168" fontId="13" fillId="0" borderId="14" xfId="3" applyNumberFormat="1" applyFont="1" applyFill="1" applyBorder="1"/>
    <xf numFmtId="0" fontId="2" fillId="0" borderId="1" xfId="3" applyFill="1" applyBorder="1" applyAlignment="1">
      <alignment vertical="center"/>
    </xf>
    <xf numFmtId="168" fontId="2" fillId="7" borderId="0" xfId="11" applyNumberFormat="1" applyFont="1" applyFill="1"/>
    <xf numFmtId="0" fontId="0" fillId="0" borderId="1" xfId="0" applyFill="1" applyBorder="1"/>
    <xf numFmtId="0" fontId="5" fillId="0" borderId="14" xfId="0" applyFont="1" applyFill="1" applyBorder="1" applyAlignment="1">
      <alignment horizontal="left" vertical="center" wrapText="1"/>
    </xf>
    <xf numFmtId="44" fontId="5" fillId="0" borderId="0" xfId="10" applyFont="1" applyFill="1" applyBorder="1" applyAlignment="1">
      <alignment horizontal="right" vertical="center"/>
    </xf>
    <xf numFmtId="44" fontId="3" fillId="0" borderId="0" xfId="10" applyFont="1" applyFill="1" applyBorder="1" applyAlignment="1">
      <alignment horizontal="right" vertical="center"/>
    </xf>
    <xf numFmtId="0" fontId="46" fillId="0" borderId="1" xfId="0" applyFont="1" applyFill="1" applyBorder="1" applyAlignment="1">
      <alignment horizontal="right" vertical="center" wrapText="1"/>
    </xf>
    <xf numFmtId="3" fontId="46" fillId="0" borderId="1" xfId="0" applyNumberFormat="1" applyFont="1" applyFill="1" applyBorder="1" applyAlignment="1">
      <alignment horizontal="right" vertical="center"/>
    </xf>
    <xf numFmtId="3" fontId="46" fillId="0" borderId="16" xfId="0" applyNumberFormat="1" applyFont="1" applyFill="1" applyBorder="1" applyAlignment="1">
      <alignment horizontal="right" vertical="center"/>
    </xf>
    <xf numFmtId="4" fontId="46" fillId="0" borderId="16" xfId="0" applyNumberFormat="1" applyFont="1" applyFill="1" applyBorder="1" applyAlignment="1">
      <alignment horizontal="right" vertical="center"/>
    </xf>
    <xf numFmtId="4" fontId="46" fillId="0" borderId="1" xfId="0" applyNumberFormat="1" applyFont="1" applyFill="1" applyBorder="1" applyAlignment="1">
      <alignment horizontal="right" vertical="center"/>
    </xf>
    <xf numFmtId="168" fontId="25" fillId="3" borderId="0" xfId="11" applyNumberFormat="1" applyFont="1" applyFill="1" applyBorder="1" applyAlignment="1">
      <alignment horizontal="right" vertical="center"/>
    </xf>
    <xf numFmtId="168" fontId="25" fillId="3" borderId="25" xfId="0" applyNumberFormat="1" applyFont="1" applyFill="1" applyBorder="1" applyAlignment="1">
      <alignment horizontal="center" vertical="center" wrapText="1"/>
    </xf>
    <xf numFmtId="0" fontId="0" fillId="0" borderId="0" xfId="0" applyFont="1"/>
    <xf numFmtId="165" fontId="25" fillId="0" borderId="0" xfId="0" applyNumberFormat="1" applyFont="1" applyFill="1" applyBorder="1" applyAlignment="1">
      <alignment horizontal="center" vertical="center"/>
    </xf>
    <xf numFmtId="0" fontId="31" fillId="0" borderId="0" xfId="0" applyFont="1" applyFill="1"/>
    <xf numFmtId="166" fontId="13" fillId="0" borderId="0" xfId="0" applyNumberFormat="1" applyFont="1" applyFill="1" applyBorder="1"/>
    <xf numFmtId="0" fontId="29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9" fillId="0" borderId="0" xfId="0" applyFont="1" applyFill="1" applyAlignment="1">
      <alignment horizontal="center"/>
    </xf>
    <xf numFmtId="0" fontId="29" fillId="0" borderId="11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4" fontId="29" fillId="0" borderId="0" xfId="0" applyNumberFormat="1" applyFont="1" applyFill="1" applyAlignment="1">
      <alignment horizontal="center"/>
    </xf>
    <xf numFmtId="4" fontId="29" fillId="0" borderId="1" xfId="0" applyNumberFormat="1" applyFont="1" applyFill="1" applyBorder="1" applyAlignment="1">
      <alignment horizontal="center"/>
    </xf>
    <xf numFmtId="4" fontId="28" fillId="0" borderId="1" xfId="0" applyNumberFormat="1" applyFont="1" applyFill="1" applyBorder="1" applyAlignment="1">
      <alignment horizontal="center"/>
    </xf>
    <xf numFmtId="168" fontId="28" fillId="0" borderId="0" xfId="11" applyNumberFormat="1" applyFont="1" applyFill="1" applyBorder="1"/>
    <xf numFmtId="168" fontId="13" fillId="0" borderId="1" xfId="3" applyNumberFormat="1" applyFont="1" applyFill="1" applyBorder="1" applyAlignment="1">
      <alignment horizontal="right" vertical="center"/>
    </xf>
    <xf numFmtId="168" fontId="29" fillId="0" borderId="1" xfId="11" applyNumberFormat="1" applyFont="1" applyFill="1" applyBorder="1"/>
    <xf numFmtId="44" fontId="51" fillId="0" borderId="1" xfId="10" applyNumberFormat="1" applyFont="1" applyFill="1" applyBorder="1" applyAlignment="1">
      <alignment horizontal="right"/>
    </xf>
    <xf numFmtId="0" fontId="53" fillId="0" borderId="0" xfId="0" applyFont="1" applyAlignment="1">
      <alignment horizontal="center"/>
    </xf>
    <xf numFmtId="0" fontId="53" fillId="0" borderId="0" xfId="0" applyFont="1"/>
    <xf numFmtId="0" fontId="26" fillId="0" borderId="0" xfId="0" applyFont="1" applyFill="1" applyBorder="1" applyAlignment="1">
      <alignment horizontal="center"/>
    </xf>
    <xf numFmtId="0" fontId="29" fillId="0" borderId="1" xfId="0" applyFont="1" applyBorder="1" applyAlignment="1">
      <alignment horizontal="justify" vertical="center"/>
    </xf>
    <xf numFmtId="166" fontId="28" fillId="5" borderId="0" xfId="0" applyNumberFormat="1" applyFont="1" applyFill="1" applyBorder="1" applyAlignment="1"/>
    <xf numFmtId="166" fontId="28" fillId="0" borderId="0" xfId="0" applyNumberFormat="1" applyFont="1" applyFill="1" applyBorder="1" applyAlignment="1"/>
    <xf numFmtId="0" fontId="29" fillId="0" borderId="19" xfId="0" applyFont="1" applyBorder="1" applyAlignment="1">
      <alignment horizontal="justify" vertical="center"/>
    </xf>
    <xf numFmtId="0" fontId="29" fillId="0" borderId="1" xfId="0" applyFont="1" applyFill="1" applyBorder="1" applyAlignment="1">
      <alignment horizontal="justify" vertical="center"/>
    </xf>
    <xf numFmtId="0" fontId="13" fillId="4" borderId="1" xfId="3" applyFont="1" applyFill="1" applyBorder="1" applyAlignment="1">
      <alignment horizontal="right"/>
    </xf>
    <xf numFmtId="0" fontId="13" fillId="0" borderId="1" xfId="3" applyFont="1" applyFill="1" applyBorder="1" applyAlignment="1">
      <alignment horizontal="right"/>
    </xf>
    <xf numFmtId="167" fontId="2" fillId="0" borderId="1" xfId="3" applyNumberFormat="1" applyFill="1" applyBorder="1" applyAlignment="1">
      <alignment vertical="center"/>
    </xf>
    <xf numFmtId="0" fontId="29" fillId="0" borderId="15" xfId="0" applyFont="1" applyFill="1" applyBorder="1" applyAlignment="1">
      <alignment horizontal="justify" vertical="center"/>
    </xf>
    <xf numFmtId="0" fontId="29" fillId="0" borderId="1" xfId="45" applyFont="1" applyFill="1" applyBorder="1" applyAlignment="1">
      <alignment horizontal="justify" vertical="center"/>
    </xf>
    <xf numFmtId="0" fontId="13" fillId="4" borderId="1" xfId="3" applyFont="1" applyFill="1" applyBorder="1" applyAlignment="1">
      <alignment horizontal="left" vertical="center"/>
    </xf>
    <xf numFmtId="0" fontId="2" fillId="0" borderId="1" xfId="3" applyBorder="1" applyAlignment="1">
      <alignment vertical="center"/>
    </xf>
    <xf numFmtId="0" fontId="13" fillId="4" borderId="1" xfId="3" applyFont="1" applyFill="1" applyBorder="1" applyAlignment="1">
      <alignment horizontal="right" vertical="center"/>
    </xf>
    <xf numFmtId="0" fontId="25" fillId="6" borderId="1" xfId="3" applyFont="1" applyFill="1" applyBorder="1" applyAlignment="1">
      <alignment horizontal="right" vertical="center"/>
    </xf>
    <xf numFmtId="166" fontId="13" fillId="0" borderId="0" xfId="0" applyNumberFormat="1" applyFont="1" applyFill="1" applyBorder="1" applyAlignment="1"/>
    <xf numFmtId="0" fontId="55" fillId="3" borderId="1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4" fontId="28" fillId="0" borderId="14" xfId="0" applyNumberFormat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 vertical="center"/>
    </xf>
    <xf numFmtId="0" fontId="52" fillId="0" borderId="28" xfId="0" applyFont="1" applyFill="1" applyBorder="1" applyAlignment="1">
      <alignment horizontal="left" vertical="center" wrapText="1"/>
    </xf>
    <xf numFmtId="0" fontId="52" fillId="0" borderId="0" xfId="0" applyFont="1" applyFill="1" applyBorder="1" applyAlignment="1">
      <alignment horizontal="left" vertical="center" wrapText="1"/>
    </xf>
    <xf numFmtId="0" fontId="37" fillId="0" borderId="0" xfId="0" applyFont="1" applyAlignment="1">
      <alignment horizontal="center" wrapText="1"/>
    </xf>
    <xf numFmtId="0" fontId="53" fillId="0" borderId="0" xfId="0" applyFont="1" applyAlignment="1">
      <alignment horizontal="center"/>
    </xf>
    <xf numFmtId="0" fontId="24" fillId="2" borderId="0" xfId="0" applyFont="1" applyFill="1" applyAlignment="1">
      <alignment horizontal="center" vertical="center"/>
    </xf>
    <xf numFmtId="0" fontId="47" fillId="2" borderId="0" xfId="0" applyFont="1" applyFill="1" applyBorder="1" applyAlignment="1">
      <alignment horizontal="center" vertical="center" wrapText="1"/>
    </xf>
    <xf numFmtId="0" fontId="48" fillId="2" borderId="0" xfId="0" applyFont="1" applyFill="1" applyBorder="1" applyAlignment="1">
      <alignment horizontal="center" vertical="center" wrapText="1"/>
    </xf>
    <xf numFmtId="43" fontId="19" fillId="0" borderId="7" xfId="11" applyNumberFormat="1" applyFont="1" applyFill="1" applyBorder="1" applyAlignment="1">
      <alignment horizontal="left" vertical="center"/>
    </xf>
    <xf numFmtId="43" fontId="15" fillId="0" borderId="8" xfId="11" applyNumberFormat="1" applyFont="1" applyBorder="1" applyAlignment="1">
      <alignment vertical="center"/>
    </xf>
    <xf numFmtId="43" fontId="15" fillId="0" borderId="9" xfId="11" applyNumberFormat="1" applyFont="1" applyBorder="1" applyAlignment="1">
      <alignment vertical="center"/>
    </xf>
    <xf numFmtId="0" fontId="21" fillId="0" borderId="7" xfId="0" applyFont="1" applyFill="1" applyBorder="1" applyAlignment="1">
      <alignment horizontal="left" vertical="center"/>
    </xf>
    <xf numFmtId="0" fontId="19" fillId="0" borderId="9" xfId="0" applyFont="1" applyFill="1" applyBorder="1" applyAlignment="1">
      <alignment horizontal="left" vertical="center"/>
    </xf>
    <xf numFmtId="0" fontId="18" fillId="3" borderId="7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vertical="center"/>
    </xf>
    <xf numFmtId="0" fontId="17" fillId="3" borderId="8" xfId="0" applyFont="1" applyFill="1" applyBorder="1" applyAlignment="1">
      <alignment vertical="center"/>
    </xf>
    <xf numFmtId="0" fontId="17" fillId="3" borderId="13" xfId="0" applyFont="1" applyFill="1" applyBorder="1" applyAlignment="1">
      <alignment vertical="center"/>
    </xf>
    <xf numFmtId="0" fontId="21" fillId="0" borderId="12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wrapText="1"/>
    </xf>
    <xf numFmtId="0" fontId="15" fillId="0" borderId="6" xfId="0" applyFont="1" applyBorder="1" applyAlignment="1">
      <alignment wrapText="1"/>
    </xf>
    <xf numFmtId="43" fontId="45" fillId="0" borderId="7" xfId="11" applyNumberFormat="1" applyFont="1" applyFill="1" applyBorder="1" applyAlignment="1">
      <alignment horizontal="left" vertical="center"/>
    </xf>
    <xf numFmtId="43" fontId="45" fillId="0" borderId="8" xfId="11" applyNumberFormat="1" applyFont="1" applyFill="1" applyBorder="1" applyAlignment="1">
      <alignment vertical="center"/>
    </xf>
    <xf numFmtId="43" fontId="45" fillId="0" borderId="9" xfId="11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21" fillId="0" borderId="9" xfId="0" applyFont="1" applyFill="1" applyBorder="1" applyAlignment="1">
      <alignment horizontal="left" vertical="center"/>
    </xf>
    <xf numFmtId="43" fontId="19" fillId="0" borderId="8" xfId="11" applyNumberFormat="1" applyFont="1" applyFill="1" applyBorder="1" applyAlignment="1">
      <alignment horizontal="left" vertical="center"/>
    </xf>
    <xf numFmtId="43" fontId="19" fillId="0" borderId="9" xfId="11" applyNumberFormat="1" applyFont="1" applyFill="1" applyBorder="1" applyAlignment="1">
      <alignment horizontal="left" vertical="center"/>
    </xf>
    <xf numFmtId="0" fontId="18" fillId="3" borderId="9" xfId="0" applyFont="1" applyFill="1" applyBorder="1" applyAlignment="1">
      <alignment horizontal="center" vertical="center"/>
    </xf>
    <xf numFmtId="43" fontId="17" fillId="3" borderId="7" xfId="0" applyNumberFormat="1" applyFont="1" applyFill="1" applyBorder="1" applyAlignment="1">
      <alignment horizontal="left" vertical="center"/>
    </xf>
    <xf numFmtId="43" fontId="17" fillId="3" borderId="8" xfId="0" applyNumberFormat="1" applyFont="1" applyFill="1" applyBorder="1" applyAlignment="1">
      <alignment horizontal="left" vertical="center"/>
    </xf>
    <xf numFmtId="43" fontId="17" fillId="3" borderId="9" xfId="0" applyNumberFormat="1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left" vertical="center"/>
    </xf>
    <xf numFmtId="168" fontId="13" fillId="0" borderId="0" xfId="11" applyNumberFormat="1" applyFont="1" applyFill="1" applyBorder="1" applyAlignment="1">
      <alignment horizontal="center"/>
    </xf>
    <xf numFmtId="168" fontId="29" fillId="0" borderId="0" xfId="11" applyNumberFormat="1" applyFont="1" applyAlignment="1">
      <alignment horizontal="center" vertical="center"/>
    </xf>
    <xf numFmtId="168" fontId="2" fillId="0" borderId="0" xfId="11" applyNumberFormat="1" applyFont="1" applyAlignment="1">
      <alignment horizontal="center" vertical="center"/>
    </xf>
    <xf numFmtId="168" fontId="25" fillId="3" borderId="23" xfId="0" applyNumberFormat="1" applyFont="1" applyFill="1" applyBorder="1" applyAlignment="1">
      <alignment horizontal="center" vertical="center"/>
    </xf>
    <xf numFmtId="168" fontId="25" fillId="3" borderId="26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center" vertical="center" wrapText="1"/>
    </xf>
    <xf numFmtId="0" fontId="25" fillId="3" borderId="21" xfId="0" applyFont="1" applyFill="1" applyBorder="1" applyAlignment="1">
      <alignment horizontal="center" vertical="center" wrapText="1"/>
    </xf>
    <xf numFmtId="0" fontId="25" fillId="3" borderId="24" xfId="0" applyFont="1" applyFill="1" applyBorder="1" applyAlignment="1">
      <alignment horizontal="center" vertical="center" wrapText="1"/>
    </xf>
    <xf numFmtId="0" fontId="25" fillId="3" borderId="22" xfId="0" applyFont="1" applyFill="1" applyBorder="1" applyAlignment="1">
      <alignment horizontal="center" vertical="center" wrapText="1"/>
    </xf>
    <xf numFmtId="0" fontId="25" fillId="3" borderId="25" xfId="0" applyFont="1" applyFill="1" applyBorder="1" applyAlignment="1">
      <alignment horizontal="center" vertical="center" wrapText="1"/>
    </xf>
    <xf numFmtId="168" fontId="25" fillId="3" borderId="22" xfId="0" applyNumberFormat="1" applyFont="1" applyFill="1" applyBorder="1" applyAlignment="1">
      <alignment horizontal="center" vertical="center" wrapText="1"/>
    </xf>
    <xf numFmtId="168" fontId="25" fillId="3" borderId="25" xfId="0" applyNumberFormat="1" applyFont="1" applyFill="1" applyBorder="1" applyAlignment="1">
      <alignment horizontal="center" vertical="center" wrapText="1"/>
    </xf>
    <xf numFmtId="168" fontId="40" fillId="0" borderId="0" xfId="3" applyNumberFormat="1" applyFont="1" applyBorder="1" applyAlignment="1">
      <alignment horizontal="right" vertical="center"/>
    </xf>
    <xf numFmtId="0" fontId="13" fillId="0" borderId="20" xfId="3" applyFont="1" applyBorder="1" applyAlignment="1">
      <alignment horizontal="right" vertical="center" wrapText="1"/>
    </xf>
    <xf numFmtId="0" fontId="13" fillId="0" borderId="2" xfId="3" applyFont="1" applyFill="1" applyBorder="1" applyAlignment="1">
      <alignment horizontal="right" wrapText="1"/>
    </xf>
    <xf numFmtId="0" fontId="13" fillId="0" borderId="3" xfId="3" applyFont="1" applyFill="1" applyBorder="1" applyAlignment="1">
      <alignment horizontal="right" wrapText="1"/>
    </xf>
    <xf numFmtId="0" fontId="34" fillId="3" borderId="14" xfId="12" applyNumberFormat="1" applyFont="1" applyFill="1" applyBorder="1" applyAlignment="1">
      <alignment horizontal="center" vertical="center" wrapText="1"/>
    </xf>
    <xf numFmtId="0" fontId="34" fillId="3" borderId="27" xfId="12" applyNumberFormat="1" applyFont="1" applyFill="1" applyBorder="1" applyAlignment="1">
      <alignment horizontal="center" vertical="center" wrapText="1"/>
    </xf>
    <xf numFmtId="0" fontId="34" fillId="3" borderId="14" xfId="12" applyNumberFormat="1" applyFont="1" applyFill="1" applyBorder="1" applyAlignment="1">
      <alignment horizontal="center" vertical="center"/>
    </xf>
    <xf numFmtId="0" fontId="34" fillId="3" borderId="27" xfId="12" applyNumberFormat="1" applyFont="1" applyFill="1" applyBorder="1" applyAlignment="1">
      <alignment horizontal="center" vertical="center"/>
    </xf>
    <xf numFmtId="168" fontId="34" fillId="3" borderId="14" xfId="12" applyNumberFormat="1" applyFont="1" applyFill="1" applyBorder="1" applyAlignment="1">
      <alignment horizontal="center" vertical="center" wrapText="1"/>
    </xf>
    <xf numFmtId="168" fontId="34" fillId="3" borderId="19" xfId="12" applyNumberFormat="1" applyFont="1" applyFill="1" applyBorder="1" applyAlignment="1">
      <alignment horizontal="center" vertical="center" wrapText="1"/>
    </xf>
    <xf numFmtId="168" fontId="13" fillId="4" borderId="1" xfId="3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/>
    </xf>
    <xf numFmtId="0" fontId="35" fillId="0" borderId="0" xfId="0" applyFont="1" applyFill="1" applyAlignment="1">
      <alignment horizontal="center" vertical="center"/>
    </xf>
    <xf numFmtId="0" fontId="36" fillId="0" borderId="0" xfId="0" applyFont="1" applyFill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51" fillId="0" borderId="10" xfId="0" applyFont="1" applyFill="1" applyBorder="1" applyAlignment="1">
      <alignment horizontal="right"/>
    </xf>
    <xf numFmtId="0" fontId="51" fillId="0" borderId="18" xfId="0" applyFont="1" applyFill="1" applyBorder="1" applyAlignment="1">
      <alignment horizontal="right"/>
    </xf>
    <xf numFmtId="0" fontId="51" fillId="0" borderId="11" xfId="0" applyFont="1" applyFill="1" applyBorder="1" applyAlignment="1">
      <alignment horizontal="right"/>
    </xf>
    <xf numFmtId="0" fontId="28" fillId="0" borderId="0" xfId="0" applyFont="1" applyFill="1" applyBorder="1" applyAlignment="1">
      <alignment horizontal="center" vertical="center"/>
    </xf>
    <xf numFmtId="0" fontId="50" fillId="0" borderId="2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/>
    </xf>
  </cellXfs>
  <cellStyles count="46">
    <cellStyle name="Euro" xfId="17"/>
    <cellStyle name="Excel Built-in Normal" xfId="1"/>
    <cellStyle name="Hipervínculo" xfId="4" builtinId="8" hidden="1"/>
    <cellStyle name="Hipervínculo" xfId="6" builtinId="8" hidden="1"/>
    <cellStyle name="Hipervínculo" xfId="8" builtinId="8" hidden="1"/>
    <cellStyle name="Hipervínculo visitado" xfId="5" builtinId="9" hidden="1"/>
    <cellStyle name="Hipervínculo visitado" xfId="7" builtinId="9" hidden="1"/>
    <cellStyle name="Hipervínculo visitado" xfId="9" builtinId="9" hidden="1"/>
    <cellStyle name="Millares" xfId="11" builtinId="3"/>
    <cellStyle name="Millares 2" xfId="2"/>
    <cellStyle name="Millares 2 2" xfId="16"/>
    <cellStyle name="Millares 3" xfId="14"/>
    <cellStyle name="Millares 3 2" xfId="18"/>
    <cellStyle name="Millares 4" xfId="19"/>
    <cellStyle name="Millares 5" xfId="20"/>
    <cellStyle name="Moneda" xfId="10" builtinId="4"/>
    <cellStyle name="Moneda 2" xfId="21"/>
    <cellStyle name="Moneda 3" xfId="22"/>
    <cellStyle name="Moneda 3 2" xfId="23"/>
    <cellStyle name="Moneda 4" xfId="24"/>
    <cellStyle name="Moneda 4 2" xfId="25"/>
    <cellStyle name="Normal" xfId="0" builtinId="0"/>
    <cellStyle name="Normal 2" xfId="3"/>
    <cellStyle name="Normal 2 2" xfId="26"/>
    <cellStyle name="Normal 2 3" xfId="27"/>
    <cellStyle name="Normal 2 4" xfId="28"/>
    <cellStyle name="Normal 2 4 2" xfId="29"/>
    <cellStyle name="Normal 2 5" xfId="15"/>
    <cellStyle name="Normal 3" xfId="30"/>
    <cellStyle name="Normal 3 2" xfId="31"/>
    <cellStyle name="Normal 3 3" xfId="32"/>
    <cellStyle name="Normal 3 4" xfId="45"/>
    <cellStyle name="Normal 4" xfId="33"/>
    <cellStyle name="Normal 5" xfId="34"/>
    <cellStyle name="Normal 5 2" xfId="35"/>
    <cellStyle name="Normal 6" xfId="36"/>
    <cellStyle name="Normal 7" xfId="44"/>
    <cellStyle name="Normal_~9885111 2" xfId="12"/>
    <cellStyle name="Porcentaje 2" xfId="13"/>
    <cellStyle name="Porcentual 2" xfId="37"/>
    <cellStyle name="Porcentual 2 2" xfId="38"/>
    <cellStyle name="Porcentual 2 3" xfId="39"/>
    <cellStyle name="Porcentual 3" xfId="40"/>
    <cellStyle name="Porcentual 3 2" xfId="41"/>
    <cellStyle name="Porcentual 4" xfId="42"/>
    <cellStyle name="Porcentual 4 2" xfId="43"/>
  </cellStyles>
  <dxfs count="0"/>
  <tableStyles count="0" defaultTableStyle="TableStyleMedium2" defaultPivotStyle="PivotStyleLight16"/>
  <colors>
    <mruColors>
      <color rgb="FFCC0000"/>
      <color rgb="FFFF3300"/>
      <color rgb="FFFF99FF"/>
      <color rgb="FF0066FF"/>
      <color rgb="FFFF66FF"/>
      <color rgb="FFFF33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ln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Fuentes de Financiamiento</a:t>
            </a:r>
            <a:r>
              <a:rPr lang="en-US" sz="2000" baseline="0"/>
              <a:t> </a:t>
            </a:r>
            <a:endParaRPr lang="en-US" sz="2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ln>
                <a:solidFill>
                  <a:schemeClr val="tx1"/>
                </a:solidFill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0.23809523809523808"/>
                  <c:y val="2.358725943105087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7714721143728"/>
                      <c:h val="4.4887500701367197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0.16897081413210446"/>
                  <c:y val="5.746734746042730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56682027649769"/>
                      <c:h val="8.5510688836104506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ln>
                      <a:solidFill>
                        <a:schemeClr val="tx1"/>
                      </a:solidFill>
                    </a:ln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Hoja1!$A$1:$B$6</c:f>
              <c:multiLvlStrCache>
                <c:ptCount val="5"/>
                <c:lvl>
                  <c:pt idx="3">
                    <c:v>LÍQUIDO</c:v>
                  </c:pt>
                  <c:pt idx="4">
                    <c:v>ADEUDO ESTATAL 2015</c:v>
                  </c:pt>
                </c:lvl>
                <c:lvl>
                  <c:pt idx="0">
                    <c:v>RECURSOS ESTATAL</c:v>
                  </c:pt>
                  <c:pt idx="1">
                    <c:v>RECURSOS FEDERAL PROYECTADO</c:v>
                  </c:pt>
                  <c:pt idx="2">
                    <c:v>INGRESOS PROPIOS PROYECTADO</c:v>
                  </c:pt>
                  <c:pt idx="3">
                    <c:v>REMANENTES EJERCICIO (S) ANTERIOR (ES)</c:v>
                  </c:pt>
                </c:lvl>
              </c:multiLvlStrCache>
            </c:multiLvlStrRef>
          </c:cat>
          <c:val>
            <c:numRef>
              <c:f>Hoja1!$C$1:$C$6</c:f>
              <c:numCache>
                <c:formatCode>_-[$$-80A]* #,##0.00_-;\-[$$-80A]* #,##0.00_-;_-[$$-80A]* "-"??_-;_-@_-</c:formatCode>
                <c:ptCount val="6"/>
                <c:pt idx="0">
                  <c:v>13131965.996646399</c:v>
                </c:pt>
                <c:pt idx="1">
                  <c:v>12645344.999979733</c:v>
                </c:pt>
                <c:pt idx="2">
                  <c:v>1878000</c:v>
                </c:pt>
                <c:pt idx="3">
                  <c:v>5231262.1900000004</c:v>
                </c:pt>
                <c:pt idx="4">
                  <c:v>349487.1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3.0448534049522885E-2"/>
          <c:y val="0.81050811988072669"/>
          <c:w val="0.94297890089320235"/>
          <c:h val="0.173728334951751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n>
            <a:solidFill>
              <a:schemeClr val="tx1"/>
            </a:solidFill>
          </a:ln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800"/>
              <a:t>TOTAL POR CAPÍTULO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3"/>
              <c:layout>
                <c:manualLayout>
                  <c:x val="-0.10759158901706663"/>
                  <c:y val="2.517256122168128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ln>
                      <a:solidFill>
                        <a:sysClr val="windowText" lastClr="000000"/>
                      </a:solidFill>
                    </a:ln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Hoja4!$A$1:$A$4</c:f>
              <c:strCache>
                <c:ptCount val="4"/>
                <c:pt idx="0">
                  <c:v> CAPÍTULO 1000 Servicios Personales</c:v>
                </c:pt>
                <c:pt idx="1">
                  <c:v> CAPÍTULO 2000 Materiales y Suministros</c:v>
                </c:pt>
                <c:pt idx="2">
                  <c:v>CAPÍTULO 3000 Servicios Generales</c:v>
                </c:pt>
                <c:pt idx="3">
                  <c:v>CAPÍTULO 5000 Bienes Muebles, Inmuebles e Intangibles</c:v>
                </c:pt>
              </c:strCache>
            </c:strRef>
          </c:cat>
          <c:val>
            <c:numRef>
              <c:f>Hoja4!$B$1:$B$4</c:f>
              <c:numCache>
                <c:formatCode>_-[$$-80A]* #,##0.00_-;\-[$$-80A]* #,##0.00_-;_-[$$-80A]* "-"??_-;_-@_-</c:formatCode>
                <c:ptCount val="4"/>
                <c:pt idx="0">
                  <c:v>24127917.996626131</c:v>
                </c:pt>
                <c:pt idx="1">
                  <c:v>2218560.6799999997</c:v>
                </c:pt>
                <c:pt idx="2">
                  <c:v>5143968.55</c:v>
                </c:pt>
                <c:pt idx="3">
                  <c:v>1745613.06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530465344671751E-4"/>
          <c:y val="0.79203247167153679"/>
          <c:w val="0.98497326345283975"/>
          <c:h val="0.20035210824210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1</xdr:rowOff>
    </xdr:from>
    <xdr:ext cx="1365503" cy="609600"/>
    <xdr:pic>
      <xdr:nvPicPr>
        <xdr:cNvPr id="2" name="Picture 2" descr="C:\Users\Cedric Caulfield\Downloads\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1"/>
          <a:ext cx="1365503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0</xdr:rowOff>
    </xdr:from>
    <xdr:to>
      <xdr:col>1</xdr:col>
      <xdr:colOff>476251</xdr:colOff>
      <xdr:row>3</xdr:row>
      <xdr:rowOff>142875</xdr:rowOff>
    </xdr:to>
    <xdr:pic>
      <xdr:nvPicPr>
        <xdr:cNvPr id="2" name="Picture 2" descr="C:\Users\Cedric Caulfield\Downloads\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0"/>
          <a:ext cx="196215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08901" cy="986117"/>
    <xdr:pic>
      <xdr:nvPicPr>
        <xdr:cNvPr id="3" name="Picture 2" descr="C:\Users\Cedric Caulfield\Downloads\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08901" cy="986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400049</xdr:colOff>
      <xdr:row>4</xdr:row>
      <xdr:rowOff>19271</xdr:rowOff>
    </xdr:to>
    <xdr:pic>
      <xdr:nvPicPr>
        <xdr:cNvPr id="2" name="Picture 2" descr="C:\Users\Cedric Caulfield\Downloads\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162049" cy="705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0</xdr:row>
      <xdr:rowOff>0</xdr:rowOff>
    </xdr:from>
    <xdr:to>
      <xdr:col>15</xdr:col>
      <xdr:colOff>28575</xdr:colOff>
      <xdr:row>42</xdr:row>
      <xdr:rowOff>19050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414337</xdr:colOff>
      <xdr:row>1</xdr:row>
      <xdr:rowOff>109536</xdr:rowOff>
    </xdr:from>
    <xdr:to>
      <xdr:col>24</xdr:col>
      <xdr:colOff>381000</xdr:colOff>
      <xdr:row>54</xdr:row>
      <xdr:rowOff>19050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66675</xdr:rowOff>
    </xdr:from>
    <xdr:to>
      <xdr:col>7</xdr:col>
      <xdr:colOff>590550</xdr:colOff>
      <xdr:row>31</xdr:row>
      <xdr:rowOff>5109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257175"/>
          <a:ext cx="5829300" cy="5653434"/>
        </a:xfrm>
        <a:prstGeom prst="rect">
          <a:avLst/>
        </a:prstGeom>
      </xdr:spPr>
    </xdr:pic>
    <xdr:clientData/>
  </xdr:twoCellAnchor>
  <xdr:twoCellAnchor editAs="oneCell">
    <xdr:from>
      <xdr:col>7</xdr:col>
      <xdr:colOff>606206</xdr:colOff>
      <xdr:row>1</xdr:row>
      <xdr:rowOff>76200</xdr:rowOff>
    </xdr:from>
    <xdr:to>
      <xdr:col>15</xdr:col>
      <xdr:colOff>101740</xdr:colOff>
      <xdr:row>31</xdr:row>
      <xdr:rowOff>28575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40206" y="266700"/>
          <a:ext cx="5591534" cy="566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I201"/>
  <sheetViews>
    <sheetView view="pageBreakPreview" zoomScaleNormal="100" zoomScaleSheetLayoutView="100" workbookViewId="0">
      <selection activeCell="C11" sqref="C11"/>
    </sheetView>
  </sheetViews>
  <sheetFormatPr baseColWidth="10" defaultColWidth="9.140625" defaultRowHeight="16.5" x14ac:dyDescent="0.3"/>
  <cols>
    <col min="1" max="1" width="9.140625" style="13"/>
    <col min="2" max="2" width="35.5703125" style="13" customWidth="1"/>
    <col min="3" max="3" width="25.5703125" style="13" customWidth="1"/>
    <col min="4" max="4" width="13.140625" style="13" customWidth="1"/>
    <col min="5" max="5" width="9.140625" style="13"/>
    <col min="6" max="6" width="16.140625" style="13" customWidth="1"/>
    <col min="7" max="7" width="20.7109375" style="13" customWidth="1"/>
    <col min="8" max="8" width="9.140625" style="13"/>
    <col min="9" max="16384" width="9.140625" style="3"/>
  </cols>
  <sheetData>
    <row r="1" spans="2:9" ht="18" x14ac:dyDescent="0.3">
      <c r="B1" s="180" t="s">
        <v>151</v>
      </c>
      <c r="C1" s="180"/>
      <c r="D1" s="180"/>
      <c r="E1" s="180"/>
      <c r="F1" s="180"/>
      <c r="G1" s="18"/>
    </row>
    <row r="2" spans="2:9" ht="34.5" customHeight="1" x14ac:dyDescent="0.3">
      <c r="B2" s="181" t="s">
        <v>204</v>
      </c>
      <c r="C2" s="181"/>
      <c r="D2" s="181"/>
      <c r="E2" s="181"/>
      <c r="F2" s="181"/>
      <c r="G2" s="17"/>
    </row>
    <row r="3" spans="2:9" ht="15" customHeight="1" x14ac:dyDescent="0.3">
      <c r="B3" s="182" t="s">
        <v>238</v>
      </c>
      <c r="C3" s="182"/>
      <c r="D3" s="182"/>
      <c r="E3" s="182"/>
      <c r="F3" s="182"/>
      <c r="G3" s="16"/>
    </row>
    <row r="4" spans="2:9" ht="17.25" thickBot="1" x14ac:dyDescent="0.35"/>
    <row r="5" spans="2:9" ht="57.75" customHeight="1" thickBot="1" x14ac:dyDescent="0.35">
      <c r="B5" s="188" t="s">
        <v>87</v>
      </c>
      <c r="C5" s="189"/>
      <c r="D5" s="188" t="s">
        <v>84</v>
      </c>
      <c r="E5" s="190"/>
      <c r="F5" s="191"/>
    </row>
    <row r="6" spans="2:9" ht="27.75" customHeight="1" thickBot="1" x14ac:dyDescent="0.35">
      <c r="B6" s="186" t="s">
        <v>232</v>
      </c>
      <c r="C6" s="187"/>
      <c r="D6" s="183">
        <f>'PE-PARTIDA ANEXO 2.2'!C136</f>
        <v>13131965.996646399</v>
      </c>
      <c r="E6" s="184"/>
      <c r="F6" s="185"/>
    </row>
    <row r="7" spans="2:9" ht="30.75" customHeight="1" thickBot="1" x14ac:dyDescent="0.35">
      <c r="B7" s="186" t="s">
        <v>231</v>
      </c>
      <c r="C7" s="187"/>
      <c r="D7" s="183">
        <f>'PE-PARTIDA ANEXO 2.2'!D136</f>
        <v>12645344.999979733</v>
      </c>
      <c r="E7" s="184"/>
      <c r="F7" s="185"/>
    </row>
    <row r="8" spans="2:9" ht="27" customHeight="1" thickBot="1" x14ac:dyDescent="0.35">
      <c r="B8" s="186" t="s">
        <v>159</v>
      </c>
      <c r="C8" s="187"/>
      <c r="D8" s="183">
        <f>'PE-PARTIDA ANEXO 2.2'!E136</f>
        <v>1878000</v>
      </c>
      <c r="E8" s="184"/>
      <c r="F8" s="185"/>
    </row>
    <row r="9" spans="2:9" ht="18" thickBot="1" x14ac:dyDescent="0.35">
      <c r="B9" s="192" t="s">
        <v>90</v>
      </c>
      <c r="C9" s="15" t="s">
        <v>88</v>
      </c>
      <c r="D9" s="183">
        <f>'PE-PARTIDA ANEXO 2.2'!F136+'PE-PARTIDA ANEXO 2.2'!G136+'PE-PARTIDA ANEXO 2.2'!H136</f>
        <v>5231262.1900000004</v>
      </c>
      <c r="E9" s="184"/>
      <c r="F9" s="185"/>
    </row>
    <row r="10" spans="2:9" ht="39.75" customHeight="1" thickBot="1" x14ac:dyDescent="0.35">
      <c r="B10" s="193"/>
      <c r="C10" s="60" t="s">
        <v>152</v>
      </c>
      <c r="D10" s="195">
        <v>349487.1</v>
      </c>
      <c r="E10" s="196"/>
      <c r="F10" s="197"/>
    </row>
    <row r="11" spans="2:9" ht="18" thickBot="1" x14ac:dyDescent="0.35">
      <c r="B11" s="194"/>
      <c r="C11" s="15" t="s">
        <v>0</v>
      </c>
      <c r="D11" s="183">
        <f>SUM(D9:F10)</f>
        <v>5580749.29</v>
      </c>
      <c r="E11" s="184"/>
      <c r="F11" s="185"/>
    </row>
    <row r="12" spans="2:9" ht="29.25" customHeight="1" thickBot="1" x14ac:dyDescent="0.35">
      <c r="B12" s="186" t="s">
        <v>145</v>
      </c>
      <c r="C12" s="199"/>
      <c r="D12" s="183">
        <v>0</v>
      </c>
      <c r="E12" s="200"/>
      <c r="F12" s="201"/>
      <c r="H12" s="198"/>
      <c r="I12" s="198"/>
    </row>
    <row r="13" spans="2:9" ht="36" customHeight="1" thickBot="1" x14ac:dyDescent="0.35">
      <c r="B13" s="188" t="s">
        <v>0</v>
      </c>
      <c r="C13" s="202"/>
      <c r="D13" s="203">
        <f>D6+D7+D8+D9+D12+D10</f>
        <v>33236060.286626134</v>
      </c>
      <c r="E13" s="204"/>
      <c r="F13" s="205"/>
    </row>
    <row r="14" spans="2:9" ht="17.25" thickBot="1" x14ac:dyDescent="0.35"/>
    <row r="15" spans="2:9" ht="18.75" thickBot="1" x14ac:dyDescent="0.35">
      <c r="B15" s="188" t="s">
        <v>153</v>
      </c>
      <c r="C15" s="189"/>
      <c r="D15" s="188" t="s">
        <v>116</v>
      </c>
      <c r="E15" s="190"/>
      <c r="F15" s="191"/>
    </row>
    <row r="16" spans="2:9" ht="27.75" customHeight="1" thickBot="1" x14ac:dyDescent="0.35">
      <c r="B16" s="206" t="s">
        <v>115</v>
      </c>
      <c r="C16" s="207"/>
      <c r="D16" s="183">
        <f>1284337.22+1898083.52+1579415.08-200000+349487.1</f>
        <v>4911322.92</v>
      </c>
      <c r="E16" s="184"/>
      <c r="F16" s="185"/>
    </row>
    <row r="17" spans="1:9" ht="27.75" customHeight="1" thickBot="1" x14ac:dyDescent="0.35">
      <c r="B17" s="206" t="s">
        <v>114</v>
      </c>
      <c r="C17" s="207"/>
      <c r="D17" s="183">
        <v>469426.37</v>
      </c>
      <c r="E17" s="184"/>
      <c r="F17" s="185"/>
    </row>
    <row r="18" spans="1:9" ht="27.75" customHeight="1" thickBot="1" x14ac:dyDescent="0.35">
      <c r="B18" s="206" t="s">
        <v>113</v>
      </c>
      <c r="C18" s="207"/>
      <c r="D18" s="183">
        <v>200000</v>
      </c>
      <c r="E18" s="184"/>
      <c r="F18" s="185"/>
    </row>
    <row r="19" spans="1:9" s="1" customFormat="1" ht="18.75" thickBot="1" x14ac:dyDescent="0.35">
      <c r="A19" s="13"/>
      <c r="B19" s="188" t="s">
        <v>146</v>
      </c>
      <c r="C19" s="202"/>
      <c r="D19" s="203">
        <f>SUM(D16:F18)</f>
        <v>5580749.29</v>
      </c>
      <c r="E19" s="204"/>
      <c r="F19" s="205"/>
      <c r="G19" s="13"/>
      <c r="H19" s="13"/>
    </row>
    <row r="20" spans="1:9" s="1" customFormat="1" ht="51" customHeight="1" x14ac:dyDescent="0.3">
      <c r="A20" s="13"/>
      <c r="B20" s="176" t="s">
        <v>230</v>
      </c>
      <c r="C20" s="176"/>
      <c r="D20" s="176"/>
      <c r="E20" s="176"/>
      <c r="F20" s="176"/>
      <c r="G20" s="13"/>
      <c r="H20" s="13"/>
    </row>
    <row r="21" spans="1:9" s="1" customFormat="1" x14ac:dyDescent="0.3">
      <c r="A21" s="13"/>
      <c r="B21" s="177" t="s">
        <v>239</v>
      </c>
      <c r="C21" s="177"/>
      <c r="D21" s="177"/>
      <c r="E21" s="177"/>
      <c r="F21" s="177"/>
      <c r="G21" s="13"/>
      <c r="H21" s="13"/>
    </row>
    <row r="22" spans="1:9" s="1" customFormat="1" x14ac:dyDescent="0.3">
      <c r="A22" s="13"/>
      <c r="B22" s="13"/>
      <c r="C22" s="13"/>
      <c r="D22" s="13"/>
      <c r="E22" s="13"/>
      <c r="F22" s="13"/>
      <c r="G22" s="13"/>
      <c r="H22" s="13"/>
      <c r="I22" s="3"/>
    </row>
    <row r="23" spans="1:9" s="1" customFormat="1" ht="39" customHeight="1" x14ac:dyDescent="0.3">
      <c r="A23" s="13"/>
      <c r="B23" s="178" t="s">
        <v>240</v>
      </c>
      <c r="C23" s="178"/>
      <c r="D23" s="178"/>
      <c r="E23" s="178"/>
      <c r="F23" s="178"/>
      <c r="G23" s="13"/>
      <c r="H23" s="13"/>
    </row>
    <row r="24" spans="1:9" s="1" customFormat="1" x14ac:dyDescent="0.3">
      <c r="A24" s="13"/>
      <c r="B24" s="13"/>
      <c r="C24" s="13"/>
      <c r="D24" s="13"/>
      <c r="E24" s="13"/>
      <c r="F24" s="13"/>
      <c r="G24" s="13"/>
      <c r="H24" s="14"/>
    </row>
    <row r="25" spans="1:9" s="1" customFormat="1" x14ac:dyDescent="0.3">
      <c r="A25" s="13"/>
      <c r="B25" s="154" t="s">
        <v>213</v>
      </c>
      <c r="C25" s="179" t="s">
        <v>206</v>
      </c>
      <c r="D25" s="179"/>
      <c r="E25" s="179" t="s">
        <v>208</v>
      </c>
      <c r="F25" s="179"/>
      <c r="G25" s="13"/>
      <c r="H25" s="13"/>
    </row>
    <row r="26" spans="1:9" s="1" customFormat="1" x14ac:dyDescent="0.3">
      <c r="A26" s="13"/>
      <c r="B26" s="155" t="s">
        <v>205</v>
      </c>
      <c r="C26" s="179" t="s">
        <v>207</v>
      </c>
      <c r="D26" s="179"/>
      <c r="E26" s="179" t="s">
        <v>209</v>
      </c>
      <c r="F26" s="179"/>
      <c r="G26" s="13"/>
      <c r="H26" s="13"/>
    </row>
    <row r="27" spans="1:9" s="1" customFormat="1" x14ac:dyDescent="0.3">
      <c r="A27" s="13"/>
      <c r="B27" s="155" t="s">
        <v>212</v>
      </c>
      <c r="C27" s="179" t="s">
        <v>211</v>
      </c>
      <c r="D27" s="179"/>
      <c r="E27" s="179" t="s">
        <v>210</v>
      </c>
      <c r="F27" s="179"/>
      <c r="G27" s="13"/>
      <c r="H27" s="13"/>
    </row>
    <row r="28" spans="1:9" s="1" customFormat="1" x14ac:dyDescent="0.3">
      <c r="A28" s="13"/>
      <c r="B28" s="13"/>
      <c r="C28" s="13"/>
      <c r="D28" s="13"/>
      <c r="E28" s="13"/>
      <c r="F28" s="13"/>
      <c r="G28" s="13"/>
      <c r="H28" s="13"/>
    </row>
    <row r="29" spans="1:9" s="1" customFormat="1" x14ac:dyDescent="0.3">
      <c r="A29" s="13"/>
      <c r="B29" s="13"/>
      <c r="C29" s="13"/>
      <c r="D29" s="13"/>
      <c r="E29" s="13"/>
      <c r="F29" s="13"/>
      <c r="G29" s="13"/>
      <c r="H29" s="13"/>
    </row>
    <row r="30" spans="1:9" s="1" customFormat="1" x14ac:dyDescent="0.3">
      <c r="A30" s="13"/>
      <c r="B30" s="13"/>
      <c r="C30" s="13"/>
      <c r="D30" s="13"/>
      <c r="E30" s="13"/>
      <c r="F30" s="13"/>
      <c r="G30" s="13"/>
      <c r="H30" s="13"/>
    </row>
    <row r="31" spans="1:9" s="1" customFormat="1" x14ac:dyDescent="0.3">
      <c r="A31" s="13"/>
      <c r="B31" s="13"/>
      <c r="C31" s="13"/>
      <c r="D31" s="13"/>
      <c r="E31" s="13"/>
      <c r="F31" s="13"/>
      <c r="G31" s="13"/>
      <c r="H31" s="13"/>
    </row>
    <row r="32" spans="1:9" s="1" customFormat="1" x14ac:dyDescent="0.3">
      <c r="A32" s="13"/>
      <c r="B32" s="13"/>
      <c r="C32" s="13"/>
      <c r="D32" s="13"/>
      <c r="E32" s="13"/>
      <c r="F32" s="13"/>
      <c r="G32" s="13"/>
      <c r="H32" s="13"/>
    </row>
    <row r="33" spans="1:8" s="1" customFormat="1" x14ac:dyDescent="0.3">
      <c r="A33" s="13"/>
      <c r="B33" s="13"/>
      <c r="C33" s="13"/>
      <c r="D33" s="13"/>
      <c r="E33" s="13"/>
      <c r="F33" s="13"/>
      <c r="G33" s="13"/>
      <c r="H33" s="13"/>
    </row>
    <row r="34" spans="1:8" s="1" customFormat="1" x14ac:dyDescent="0.3">
      <c r="A34" s="13"/>
      <c r="B34" s="13"/>
      <c r="C34" s="13"/>
      <c r="D34" s="13"/>
      <c r="E34" s="13"/>
      <c r="F34" s="13"/>
      <c r="G34" s="13"/>
      <c r="H34" s="13"/>
    </row>
    <row r="35" spans="1:8" s="1" customFormat="1" x14ac:dyDescent="0.3">
      <c r="A35" s="13"/>
      <c r="B35" s="13"/>
      <c r="C35" s="13"/>
      <c r="D35" s="13"/>
      <c r="E35" s="13"/>
      <c r="F35" s="13"/>
      <c r="G35" s="13"/>
      <c r="H35" s="13"/>
    </row>
    <row r="36" spans="1:8" s="1" customFormat="1" x14ac:dyDescent="0.3">
      <c r="A36" s="13"/>
      <c r="B36" s="13"/>
      <c r="C36" s="13"/>
      <c r="D36" s="13"/>
      <c r="E36" s="13"/>
      <c r="F36" s="13"/>
      <c r="G36" s="13"/>
      <c r="H36" s="13"/>
    </row>
    <row r="37" spans="1:8" s="1" customFormat="1" x14ac:dyDescent="0.3">
      <c r="A37" s="13"/>
      <c r="B37" s="13"/>
      <c r="C37" s="13"/>
      <c r="D37" s="13"/>
      <c r="E37" s="13"/>
      <c r="F37" s="13"/>
      <c r="G37" s="13"/>
      <c r="H37" s="13"/>
    </row>
    <row r="38" spans="1:8" s="1" customFormat="1" x14ac:dyDescent="0.3">
      <c r="A38" s="13"/>
      <c r="B38" s="13"/>
      <c r="C38" s="13"/>
      <c r="D38" s="13"/>
      <c r="E38" s="13"/>
      <c r="F38" s="13"/>
      <c r="G38" s="13"/>
      <c r="H38" s="13"/>
    </row>
    <row r="39" spans="1:8" s="1" customFormat="1" x14ac:dyDescent="0.3">
      <c r="A39" s="13"/>
      <c r="B39" s="13"/>
      <c r="C39" s="13"/>
      <c r="D39" s="13"/>
      <c r="E39" s="13"/>
      <c r="F39" s="13"/>
      <c r="G39" s="13"/>
      <c r="H39" s="13"/>
    </row>
    <row r="40" spans="1:8" s="1" customFormat="1" x14ac:dyDescent="0.3">
      <c r="A40" s="13"/>
      <c r="B40" s="13"/>
      <c r="C40" s="13"/>
      <c r="D40" s="13"/>
      <c r="E40" s="13"/>
      <c r="F40" s="13"/>
      <c r="G40" s="13"/>
      <c r="H40" s="13"/>
    </row>
    <row r="41" spans="1:8" s="1" customFormat="1" x14ac:dyDescent="0.3">
      <c r="A41" s="13"/>
      <c r="B41" s="13"/>
      <c r="C41" s="13"/>
      <c r="D41" s="13"/>
      <c r="E41" s="13"/>
      <c r="F41" s="13"/>
      <c r="G41" s="13"/>
      <c r="H41" s="13"/>
    </row>
    <row r="42" spans="1:8" s="1" customFormat="1" x14ac:dyDescent="0.3">
      <c r="A42" s="13"/>
      <c r="B42" s="13"/>
      <c r="C42" s="13"/>
      <c r="D42" s="13"/>
      <c r="E42" s="13"/>
      <c r="F42" s="13"/>
      <c r="G42" s="13"/>
      <c r="H42" s="13"/>
    </row>
    <row r="43" spans="1:8" s="1" customFormat="1" x14ac:dyDescent="0.3">
      <c r="A43" s="13"/>
      <c r="B43" s="13"/>
      <c r="C43" s="13"/>
      <c r="D43" s="13"/>
      <c r="E43" s="13"/>
      <c r="F43" s="13"/>
      <c r="G43" s="13"/>
      <c r="H43" s="13"/>
    </row>
    <row r="44" spans="1:8" s="1" customFormat="1" x14ac:dyDescent="0.3">
      <c r="A44" s="13"/>
      <c r="B44" s="13"/>
      <c r="C44" s="13"/>
      <c r="D44" s="13"/>
      <c r="E44" s="13"/>
      <c r="F44" s="13"/>
      <c r="G44" s="13"/>
      <c r="H44" s="13"/>
    </row>
    <row r="45" spans="1:8" s="1" customFormat="1" x14ac:dyDescent="0.3">
      <c r="A45" s="13"/>
      <c r="B45" s="13"/>
      <c r="C45" s="13"/>
      <c r="D45" s="13"/>
      <c r="E45" s="13"/>
      <c r="F45" s="13"/>
      <c r="G45" s="13"/>
      <c r="H45" s="13"/>
    </row>
    <row r="46" spans="1:8" s="1" customFormat="1" x14ac:dyDescent="0.3">
      <c r="A46" s="13"/>
      <c r="B46" s="13"/>
      <c r="C46" s="13"/>
      <c r="D46" s="13"/>
      <c r="E46" s="13"/>
      <c r="F46" s="13"/>
      <c r="G46" s="13"/>
      <c r="H46" s="13"/>
    </row>
    <row r="47" spans="1:8" s="1" customFormat="1" x14ac:dyDescent="0.3">
      <c r="A47" s="13"/>
      <c r="B47" s="13"/>
      <c r="C47" s="13"/>
      <c r="D47" s="13"/>
      <c r="E47" s="13"/>
      <c r="F47" s="13"/>
      <c r="G47" s="13"/>
      <c r="H47" s="13"/>
    </row>
    <row r="48" spans="1:8" s="1" customFormat="1" x14ac:dyDescent="0.3">
      <c r="A48" s="13"/>
      <c r="B48" s="13"/>
      <c r="C48" s="13"/>
      <c r="D48" s="13"/>
      <c r="E48" s="13"/>
      <c r="F48" s="13"/>
      <c r="G48" s="13"/>
      <c r="H48" s="13"/>
    </row>
    <row r="49" spans="1:8" s="1" customFormat="1" x14ac:dyDescent="0.3">
      <c r="A49" s="13"/>
      <c r="B49" s="13"/>
      <c r="C49" s="13"/>
      <c r="D49" s="13"/>
      <c r="E49" s="13"/>
      <c r="F49" s="13"/>
      <c r="G49" s="13"/>
      <c r="H49" s="13"/>
    </row>
    <row r="50" spans="1:8" s="1" customFormat="1" x14ac:dyDescent="0.3">
      <c r="A50" s="13"/>
      <c r="B50" s="13"/>
      <c r="C50" s="13"/>
      <c r="D50" s="13"/>
      <c r="E50" s="13"/>
      <c r="F50" s="13"/>
      <c r="G50" s="13"/>
      <c r="H50" s="13"/>
    </row>
    <row r="51" spans="1:8" s="1" customFormat="1" x14ac:dyDescent="0.3">
      <c r="A51" s="13"/>
      <c r="B51" s="13"/>
      <c r="C51" s="13"/>
      <c r="D51" s="13"/>
      <c r="E51" s="13"/>
      <c r="F51" s="13"/>
      <c r="G51" s="13"/>
      <c r="H51" s="13"/>
    </row>
    <row r="52" spans="1:8" s="1" customFormat="1" x14ac:dyDescent="0.3">
      <c r="A52" s="13"/>
      <c r="B52" s="13"/>
      <c r="C52" s="13"/>
      <c r="D52" s="13"/>
      <c r="E52" s="13"/>
      <c r="F52" s="13"/>
      <c r="G52" s="13"/>
      <c r="H52" s="13"/>
    </row>
    <row r="53" spans="1:8" s="1" customFormat="1" x14ac:dyDescent="0.3">
      <c r="A53" s="13"/>
      <c r="B53" s="13"/>
      <c r="C53" s="13"/>
      <c r="D53" s="13"/>
      <c r="E53" s="13"/>
      <c r="F53" s="13"/>
      <c r="G53" s="13"/>
      <c r="H53" s="13"/>
    </row>
    <row r="54" spans="1:8" s="1" customFormat="1" x14ac:dyDescent="0.3">
      <c r="A54" s="13"/>
      <c r="B54" s="13"/>
      <c r="C54" s="13"/>
      <c r="D54" s="13"/>
      <c r="E54" s="13"/>
      <c r="F54" s="13"/>
      <c r="G54" s="13"/>
      <c r="H54" s="13"/>
    </row>
    <row r="55" spans="1:8" s="1" customFormat="1" x14ac:dyDescent="0.3">
      <c r="A55" s="13"/>
      <c r="B55" s="13"/>
      <c r="C55" s="13"/>
      <c r="D55" s="13"/>
      <c r="E55" s="13"/>
      <c r="F55" s="13"/>
      <c r="G55" s="13"/>
      <c r="H55" s="13"/>
    </row>
    <row r="56" spans="1:8" s="1" customFormat="1" x14ac:dyDescent="0.3">
      <c r="A56" s="13"/>
      <c r="B56" s="13"/>
      <c r="C56" s="13"/>
      <c r="D56" s="13"/>
      <c r="E56" s="13"/>
      <c r="F56" s="13"/>
      <c r="G56" s="13"/>
      <c r="H56" s="13"/>
    </row>
    <row r="57" spans="1:8" s="1" customFormat="1" x14ac:dyDescent="0.3">
      <c r="A57" s="13"/>
      <c r="B57" s="13"/>
      <c r="C57" s="13"/>
      <c r="D57" s="13"/>
      <c r="E57" s="13"/>
      <c r="F57" s="13"/>
      <c r="G57" s="13"/>
      <c r="H57" s="13"/>
    </row>
    <row r="58" spans="1:8" s="1" customFormat="1" x14ac:dyDescent="0.3">
      <c r="A58" s="13"/>
      <c r="B58" s="13"/>
      <c r="C58" s="13"/>
      <c r="D58" s="13"/>
      <c r="E58" s="13"/>
      <c r="F58" s="13"/>
      <c r="G58" s="13"/>
      <c r="H58" s="13"/>
    </row>
    <row r="59" spans="1:8" s="1" customFormat="1" x14ac:dyDescent="0.3">
      <c r="A59" s="13"/>
      <c r="B59" s="13"/>
      <c r="C59" s="13"/>
      <c r="D59" s="13"/>
      <c r="E59" s="13"/>
      <c r="F59" s="13"/>
      <c r="G59" s="13"/>
      <c r="H59" s="13"/>
    </row>
    <row r="60" spans="1:8" s="1" customFormat="1" x14ac:dyDescent="0.3">
      <c r="A60" s="13"/>
      <c r="B60" s="13"/>
      <c r="C60" s="13"/>
      <c r="D60" s="13"/>
      <c r="E60" s="13"/>
      <c r="F60" s="13"/>
      <c r="G60" s="13"/>
      <c r="H60" s="13"/>
    </row>
    <row r="61" spans="1:8" s="1" customFormat="1" x14ac:dyDescent="0.3">
      <c r="A61" s="13"/>
      <c r="B61" s="13"/>
      <c r="C61" s="13"/>
      <c r="D61" s="13"/>
      <c r="E61" s="13"/>
      <c r="F61" s="13"/>
      <c r="G61" s="13"/>
      <c r="H61" s="13"/>
    </row>
    <row r="62" spans="1:8" s="1" customFormat="1" x14ac:dyDescent="0.3">
      <c r="A62" s="13"/>
      <c r="B62" s="13"/>
      <c r="C62" s="13"/>
      <c r="D62" s="13"/>
      <c r="E62" s="13"/>
      <c r="F62" s="13"/>
      <c r="G62" s="13"/>
      <c r="H62" s="13"/>
    </row>
    <row r="63" spans="1:8" s="1" customFormat="1" x14ac:dyDescent="0.3">
      <c r="A63" s="13"/>
      <c r="B63" s="13"/>
      <c r="C63" s="13"/>
      <c r="D63" s="13"/>
      <c r="E63" s="13"/>
      <c r="F63" s="13"/>
      <c r="G63" s="13"/>
      <c r="H63" s="13"/>
    </row>
    <row r="64" spans="1:8" s="1" customFormat="1" x14ac:dyDescent="0.3">
      <c r="A64" s="13"/>
      <c r="B64" s="13"/>
      <c r="C64" s="13"/>
      <c r="D64" s="13"/>
      <c r="E64" s="13"/>
      <c r="F64" s="13"/>
      <c r="G64" s="13"/>
      <c r="H64" s="13"/>
    </row>
    <row r="65" spans="1:8" s="1" customFormat="1" x14ac:dyDescent="0.3">
      <c r="A65" s="13"/>
      <c r="B65" s="13"/>
      <c r="C65" s="13"/>
      <c r="D65" s="13"/>
      <c r="E65" s="13"/>
      <c r="F65" s="13"/>
      <c r="G65" s="13"/>
      <c r="H65" s="13"/>
    </row>
    <row r="66" spans="1:8" s="1" customFormat="1" x14ac:dyDescent="0.3">
      <c r="A66" s="13"/>
      <c r="B66" s="13"/>
      <c r="C66" s="13"/>
      <c r="D66" s="13"/>
      <c r="E66" s="13"/>
      <c r="F66" s="13"/>
      <c r="G66" s="13"/>
      <c r="H66" s="13"/>
    </row>
    <row r="67" spans="1:8" s="1" customFormat="1" x14ac:dyDescent="0.3">
      <c r="A67" s="13"/>
      <c r="B67" s="13"/>
      <c r="C67" s="13"/>
      <c r="D67" s="13"/>
      <c r="E67" s="13"/>
      <c r="F67" s="13"/>
      <c r="G67" s="13"/>
      <c r="H67" s="13"/>
    </row>
    <row r="68" spans="1:8" s="1" customFormat="1" x14ac:dyDescent="0.3">
      <c r="A68" s="13"/>
      <c r="B68" s="13"/>
      <c r="C68" s="13"/>
      <c r="D68" s="13"/>
      <c r="E68" s="13"/>
      <c r="F68" s="13"/>
      <c r="G68" s="13"/>
      <c r="H68" s="13"/>
    </row>
    <row r="69" spans="1:8" s="1" customFormat="1" x14ac:dyDescent="0.3">
      <c r="A69" s="13"/>
      <c r="B69" s="13"/>
      <c r="C69" s="13"/>
      <c r="D69" s="13"/>
      <c r="E69" s="13"/>
      <c r="F69" s="13"/>
      <c r="G69" s="13"/>
      <c r="H69" s="13"/>
    </row>
    <row r="70" spans="1:8" s="1" customFormat="1" x14ac:dyDescent="0.3">
      <c r="A70" s="13"/>
      <c r="B70" s="13"/>
      <c r="C70" s="13"/>
      <c r="D70" s="13"/>
      <c r="E70" s="13"/>
      <c r="F70" s="13"/>
      <c r="G70" s="13"/>
      <c r="H70" s="13"/>
    </row>
    <row r="71" spans="1:8" s="1" customFormat="1" x14ac:dyDescent="0.3">
      <c r="A71" s="13"/>
      <c r="B71" s="13"/>
      <c r="C71" s="13"/>
      <c r="D71" s="13"/>
      <c r="E71" s="13"/>
      <c r="F71" s="13"/>
      <c r="G71" s="13"/>
      <c r="H71" s="13"/>
    </row>
    <row r="72" spans="1:8" s="1" customFormat="1" x14ac:dyDescent="0.3">
      <c r="A72" s="13"/>
      <c r="B72" s="13"/>
      <c r="C72" s="13"/>
      <c r="D72" s="13"/>
      <c r="E72" s="13"/>
      <c r="F72" s="13"/>
      <c r="G72" s="13"/>
      <c r="H72" s="13"/>
    </row>
    <row r="73" spans="1:8" s="1" customFormat="1" x14ac:dyDescent="0.3">
      <c r="A73" s="13"/>
      <c r="B73" s="13"/>
      <c r="C73" s="13"/>
      <c r="D73" s="13"/>
      <c r="E73" s="13"/>
      <c r="F73" s="13"/>
      <c r="G73" s="13"/>
      <c r="H73" s="13"/>
    </row>
    <row r="74" spans="1:8" s="1" customFormat="1" x14ac:dyDescent="0.3">
      <c r="A74" s="13"/>
      <c r="B74" s="13"/>
      <c r="C74" s="13"/>
      <c r="D74" s="13"/>
      <c r="E74" s="13"/>
      <c r="F74" s="13"/>
      <c r="G74" s="13"/>
      <c r="H74" s="13"/>
    </row>
    <row r="75" spans="1:8" s="1" customFormat="1" x14ac:dyDescent="0.3">
      <c r="A75" s="13"/>
      <c r="B75" s="13"/>
      <c r="C75" s="13"/>
      <c r="D75" s="13"/>
      <c r="E75" s="13"/>
      <c r="F75" s="13"/>
      <c r="G75" s="13"/>
      <c r="H75" s="13"/>
    </row>
    <row r="76" spans="1:8" s="1" customFormat="1" x14ac:dyDescent="0.3">
      <c r="A76" s="13"/>
      <c r="B76" s="13"/>
      <c r="C76" s="13"/>
      <c r="D76" s="13"/>
      <c r="E76" s="13"/>
      <c r="F76" s="13"/>
      <c r="G76" s="13"/>
      <c r="H76" s="13"/>
    </row>
    <row r="77" spans="1:8" s="1" customFormat="1" x14ac:dyDescent="0.3">
      <c r="A77" s="13"/>
      <c r="B77" s="13"/>
      <c r="C77" s="13"/>
      <c r="D77" s="13"/>
      <c r="E77" s="13"/>
      <c r="F77" s="13"/>
      <c r="G77" s="13"/>
      <c r="H77" s="13"/>
    </row>
    <row r="78" spans="1:8" s="1" customFormat="1" x14ac:dyDescent="0.3">
      <c r="A78" s="13"/>
      <c r="B78" s="13"/>
      <c r="C78" s="13"/>
      <c r="D78" s="13"/>
      <c r="E78" s="13"/>
      <c r="F78" s="13"/>
      <c r="G78" s="13"/>
      <c r="H78" s="13"/>
    </row>
    <row r="79" spans="1:8" s="1" customFormat="1" x14ac:dyDescent="0.3">
      <c r="A79" s="13"/>
      <c r="B79" s="13"/>
      <c r="C79" s="13"/>
      <c r="D79" s="13"/>
      <c r="E79" s="13"/>
      <c r="F79" s="13"/>
      <c r="G79" s="13"/>
      <c r="H79" s="13"/>
    </row>
    <row r="80" spans="1:8" s="1" customFormat="1" x14ac:dyDescent="0.3">
      <c r="A80" s="13"/>
      <c r="B80" s="13"/>
      <c r="C80" s="13"/>
      <c r="D80" s="13"/>
      <c r="E80" s="13"/>
      <c r="F80" s="13"/>
      <c r="G80" s="13"/>
      <c r="H80" s="13"/>
    </row>
    <row r="81" spans="1:8" s="1" customFormat="1" x14ac:dyDescent="0.3">
      <c r="A81" s="13"/>
      <c r="B81" s="13"/>
      <c r="C81" s="13"/>
      <c r="D81" s="13"/>
      <c r="E81" s="13"/>
      <c r="F81" s="13"/>
      <c r="G81" s="13"/>
      <c r="H81" s="13"/>
    </row>
    <row r="82" spans="1:8" s="1" customFormat="1" x14ac:dyDescent="0.3">
      <c r="A82" s="13"/>
      <c r="B82" s="13"/>
      <c r="C82" s="13"/>
      <c r="D82" s="13"/>
      <c r="E82" s="13"/>
      <c r="F82" s="13"/>
      <c r="G82" s="13"/>
      <c r="H82" s="13"/>
    </row>
    <row r="83" spans="1:8" s="1" customFormat="1" x14ac:dyDescent="0.3">
      <c r="A83" s="13"/>
      <c r="B83" s="13"/>
      <c r="C83" s="13"/>
      <c r="D83" s="13"/>
      <c r="E83" s="13"/>
      <c r="F83" s="13"/>
      <c r="G83" s="13"/>
      <c r="H83" s="13"/>
    </row>
    <row r="84" spans="1:8" s="1" customFormat="1" x14ac:dyDescent="0.3">
      <c r="A84" s="13"/>
      <c r="B84" s="13"/>
      <c r="C84" s="13"/>
      <c r="D84" s="13"/>
      <c r="E84" s="13"/>
      <c r="F84" s="13"/>
      <c r="G84" s="13"/>
      <c r="H84" s="13"/>
    </row>
    <row r="85" spans="1:8" s="1" customFormat="1" x14ac:dyDescent="0.3">
      <c r="A85" s="13"/>
      <c r="B85" s="13"/>
      <c r="C85" s="13"/>
      <c r="D85" s="13"/>
      <c r="E85" s="13"/>
      <c r="F85" s="13"/>
      <c r="G85" s="13"/>
      <c r="H85" s="13"/>
    </row>
    <row r="86" spans="1:8" s="1" customFormat="1" x14ac:dyDescent="0.3">
      <c r="A86" s="13"/>
      <c r="B86" s="13"/>
      <c r="C86" s="13"/>
      <c r="D86" s="13"/>
      <c r="E86" s="13"/>
      <c r="F86" s="13"/>
      <c r="G86" s="13"/>
      <c r="H86" s="13"/>
    </row>
    <row r="87" spans="1:8" s="1" customFormat="1" x14ac:dyDescent="0.3">
      <c r="A87" s="13"/>
      <c r="B87" s="13"/>
      <c r="C87" s="13"/>
      <c r="D87" s="13"/>
      <c r="E87" s="13"/>
      <c r="F87" s="13"/>
      <c r="G87" s="13"/>
      <c r="H87" s="13"/>
    </row>
    <row r="88" spans="1:8" s="1" customFormat="1" x14ac:dyDescent="0.3">
      <c r="A88" s="13"/>
      <c r="B88" s="13"/>
      <c r="C88" s="13"/>
      <c r="D88" s="13"/>
      <c r="E88" s="13"/>
      <c r="F88" s="13"/>
      <c r="G88" s="13"/>
      <c r="H88" s="13"/>
    </row>
    <row r="89" spans="1:8" s="1" customFormat="1" x14ac:dyDescent="0.3">
      <c r="A89" s="13"/>
      <c r="B89" s="13"/>
      <c r="C89" s="13"/>
      <c r="D89" s="13"/>
      <c r="E89" s="13"/>
      <c r="F89" s="13"/>
      <c r="G89" s="13"/>
      <c r="H89" s="13"/>
    </row>
    <row r="90" spans="1:8" s="1" customFormat="1" x14ac:dyDescent="0.3">
      <c r="A90" s="13"/>
      <c r="B90" s="13"/>
      <c r="C90" s="13"/>
      <c r="D90" s="13"/>
      <c r="E90" s="13"/>
      <c r="F90" s="13"/>
      <c r="G90" s="13"/>
      <c r="H90" s="13"/>
    </row>
    <row r="91" spans="1:8" s="1" customFormat="1" x14ac:dyDescent="0.3">
      <c r="A91" s="13"/>
      <c r="B91" s="13"/>
      <c r="C91" s="13"/>
      <c r="D91" s="13"/>
      <c r="E91" s="13"/>
      <c r="F91" s="13"/>
      <c r="G91" s="13"/>
      <c r="H91" s="13"/>
    </row>
    <row r="92" spans="1:8" s="1" customFormat="1" x14ac:dyDescent="0.3">
      <c r="A92" s="13"/>
      <c r="B92" s="13"/>
      <c r="C92" s="13"/>
      <c r="D92" s="13"/>
      <c r="E92" s="13"/>
      <c r="F92" s="13"/>
      <c r="G92" s="13"/>
      <c r="H92" s="13"/>
    </row>
    <row r="93" spans="1:8" s="1" customFormat="1" x14ac:dyDescent="0.3">
      <c r="A93" s="13"/>
      <c r="B93" s="13"/>
      <c r="C93" s="13"/>
      <c r="D93" s="13"/>
      <c r="E93" s="13"/>
      <c r="F93" s="13"/>
      <c r="G93" s="13"/>
      <c r="H93" s="13"/>
    </row>
    <row r="94" spans="1:8" s="1" customFormat="1" x14ac:dyDescent="0.3">
      <c r="A94" s="13"/>
      <c r="B94" s="13"/>
      <c r="C94" s="13"/>
      <c r="D94" s="13"/>
      <c r="E94" s="13"/>
      <c r="F94" s="13"/>
      <c r="G94" s="13"/>
      <c r="H94" s="13"/>
    </row>
    <row r="95" spans="1:8" s="1" customFormat="1" x14ac:dyDescent="0.3">
      <c r="A95" s="13"/>
      <c r="B95" s="13"/>
      <c r="C95" s="13"/>
      <c r="D95" s="13"/>
      <c r="E95" s="13"/>
      <c r="F95" s="13"/>
      <c r="G95" s="13"/>
      <c r="H95" s="13"/>
    </row>
    <row r="96" spans="1:8" s="1" customFormat="1" x14ac:dyDescent="0.3">
      <c r="A96" s="13"/>
      <c r="B96" s="13"/>
      <c r="C96" s="13"/>
      <c r="D96" s="13"/>
      <c r="E96" s="13"/>
      <c r="F96" s="13"/>
      <c r="G96" s="13"/>
      <c r="H96" s="13"/>
    </row>
    <row r="97" spans="1:8" s="1" customFormat="1" x14ac:dyDescent="0.3">
      <c r="A97" s="13"/>
      <c r="B97" s="13"/>
      <c r="C97" s="13"/>
      <c r="D97" s="13"/>
      <c r="E97" s="13"/>
      <c r="F97" s="13"/>
      <c r="G97" s="13"/>
      <c r="H97" s="13"/>
    </row>
    <row r="98" spans="1:8" s="1" customFormat="1" x14ac:dyDescent="0.3">
      <c r="A98" s="13"/>
      <c r="B98" s="13"/>
      <c r="C98" s="13"/>
      <c r="D98" s="13"/>
      <c r="E98" s="13"/>
      <c r="F98" s="13"/>
      <c r="G98" s="13"/>
      <c r="H98" s="13"/>
    </row>
    <row r="99" spans="1:8" s="1" customFormat="1" x14ac:dyDescent="0.3">
      <c r="A99" s="13"/>
      <c r="B99" s="13"/>
      <c r="C99" s="13"/>
      <c r="D99" s="13"/>
      <c r="E99" s="13"/>
      <c r="F99" s="13"/>
      <c r="G99" s="13"/>
      <c r="H99" s="13"/>
    </row>
    <row r="100" spans="1:8" s="1" customFormat="1" x14ac:dyDescent="0.3">
      <c r="A100" s="13"/>
      <c r="B100" s="13"/>
      <c r="C100" s="13"/>
      <c r="D100" s="13"/>
      <c r="E100" s="13"/>
      <c r="F100" s="13"/>
      <c r="G100" s="13"/>
      <c r="H100" s="13"/>
    </row>
    <row r="101" spans="1:8" s="1" customFormat="1" x14ac:dyDescent="0.3">
      <c r="A101" s="13"/>
      <c r="B101" s="13"/>
      <c r="C101" s="13"/>
      <c r="D101" s="13"/>
      <c r="E101" s="13"/>
      <c r="F101" s="13"/>
      <c r="G101" s="13"/>
      <c r="H101" s="13"/>
    </row>
    <row r="102" spans="1:8" s="1" customFormat="1" x14ac:dyDescent="0.3">
      <c r="A102" s="13"/>
      <c r="B102" s="13"/>
      <c r="C102" s="13"/>
      <c r="D102" s="13"/>
      <c r="E102" s="13"/>
      <c r="F102" s="13"/>
      <c r="G102" s="13"/>
      <c r="H102" s="13"/>
    </row>
    <row r="103" spans="1:8" s="1" customFormat="1" x14ac:dyDescent="0.3">
      <c r="A103" s="13"/>
      <c r="B103" s="13"/>
      <c r="C103" s="13"/>
      <c r="D103" s="13"/>
      <c r="E103" s="13"/>
      <c r="F103" s="13"/>
      <c r="G103" s="13"/>
      <c r="H103" s="13"/>
    </row>
    <row r="104" spans="1:8" s="1" customFormat="1" x14ac:dyDescent="0.3">
      <c r="A104" s="13"/>
      <c r="B104" s="13"/>
      <c r="C104" s="13"/>
      <c r="D104" s="13"/>
      <c r="E104" s="13"/>
      <c r="F104" s="13"/>
      <c r="G104" s="13"/>
      <c r="H104" s="13"/>
    </row>
    <row r="105" spans="1:8" s="1" customFormat="1" x14ac:dyDescent="0.3">
      <c r="A105" s="13"/>
      <c r="B105" s="13"/>
      <c r="C105" s="13"/>
      <c r="D105" s="13"/>
      <c r="E105" s="13"/>
      <c r="F105" s="13"/>
      <c r="G105" s="13"/>
      <c r="H105" s="13"/>
    </row>
    <row r="106" spans="1:8" s="1" customFormat="1" x14ac:dyDescent="0.3">
      <c r="A106" s="13"/>
      <c r="B106" s="13"/>
      <c r="C106" s="13"/>
      <c r="D106" s="13"/>
      <c r="E106" s="13"/>
      <c r="F106" s="13"/>
      <c r="G106" s="13"/>
      <c r="H106" s="13"/>
    </row>
    <row r="107" spans="1:8" s="1" customFormat="1" x14ac:dyDescent="0.3">
      <c r="A107" s="13"/>
      <c r="B107" s="13"/>
      <c r="C107" s="13"/>
      <c r="D107" s="13"/>
      <c r="E107" s="13"/>
      <c r="F107" s="13"/>
      <c r="G107" s="13"/>
      <c r="H107" s="13"/>
    </row>
    <row r="108" spans="1:8" s="1" customFormat="1" x14ac:dyDescent="0.3">
      <c r="A108" s="13"/>
      <c r="B108" s="13"/>
      <c r="C108" s="13"/>
      <c r="D108" s="13"/>
      <c r="E108" s="13"/>
      <c r="F108" s="13"/>
      <c r="G108" s="13"/>
      <c r="H108" s="13"/>
    </row>
    <row r="109" spans="1:8" s="1" customFormat="1" x14ac:dyDescent="0.3">
      <c r="A109" s="13"/>
      <c r="B109" s="13"/>
      <c r="C109" s="13"/>
      <c r="D109" s="13"/>
      <c r="E109" s="13"/>
      <c r="F109" s="13"/>
      <c r="G109" s="13"/>
      <c r="H109" s="13"/>
    </row>
    <row r="110" spans="1:8" s="1" customFormat="1" x14ac:dyDescent="0.3">
      <c r="A110" s="13"/>
      <c r="B110" s="13"/>
      <c r="C110" s="13"/>
      <c r="D110" s="13"/>
      <c r="E110" s="13"/>
      <c r="F110" s="13"/>
      <c r="G110" s="13"/>
      <c r="H110" s="13"/>
    </row>
    <row r="111" spans="1:8" s="1" customFormat="1" x14ac:dyDescent="0.3">
      <c r="A111" s="13"/>
      <c r="B111" s="13"/>
      <c r="C111" s="13"/>
      <c r="D111" s="13"/>
      <c r="E111" s="13"/>
      <c r="F111" s="13"/>
      <c r="G111" s="13"/>
      <c r="H111" s="13"/>
    </row>
    <row r="112" spans="1:8" s="1" customFormat="1" x14ac:dyDescent="0.3">
      <c r="A112" s="13"/>
      <c r="B112" s="13"/>
      <c r="C112" s="13"/>
      <c r="D112" s="13"/>
      <c r="E112" s="13"/>
      <c r="F112" s="13"/>
      <c r="G112" s="13"/>
      <c r="H112" s="13"/>
    </row>
    <row r="113" spans="1:8" s="1" customFormat="1" x14ac:dyDescent="0.3">
      <c r="A113" s="13"/>
      <c r="B113" s="13"/>
      <c r="C113" s="13"/>
      <c r="D113" s="13"/>
      <c r="E113" s="13"/>
      <c r="F113" s="13"/>
      <c r="G113" s="13"/>
      <c r="H113" s="13"/>
    </row>
    <row r="114" spans="1:8" s="1" customFormat="1" x14ac:dyDescent="0.3">
      <c r="A114" s="13"/>
      <c r="B114" s="13"/>
      <c r="C114" s="13"/>
      <c r="D114" s="13"/>
      <c r="E114" s="13"/>
      <c r="F114" s="13"/>
      <c r="G114" s="13"/>
      <c r="H114" s="13"/>
    </row>
    <row r="115" spans="1:8" s="1" customFormat="1" x14ac:dyDescent="0.3">
      <c r="A115" s="13"/>
      <c r="B115" s="13"/>
      <c r="C115" s="13"/>
      <c r="D115" s="13"/>
      <c r="E115" s="13"/>
      <c r="F115" s="13"/>
      <c r="G115" s="13"/>
      <c r="H115" s="13"/>
    </row>
    <row r="116" spans="1:8" s="1" customFormat="1" x14ac:dyDescent="0.3">
      <c r="A116" s="13"/>
      <c r="B116" s="13"/>
      <c r="C116" s="13"/>
      <c r="D116" s="13"/>
      <c r="E116" s="13"/>
      <c r="F116" s="13"/>
      <c r="G116" s="13"/>
      <c r="H116" s="13"/>
    </row>
    <row r="117" spans="1:8" s="1" customFormat="1" x14ac:dyDescent="0.3">
      <c r="A117" s="13"/>
      <c r="B117" s="13"/>
      <c r="C117" s="13"/>
      <c r="D117" s="13"/>
      <c r="E117" s="13"/>
      <c r="F117" s="13"/>
      <c r="G117" s="13"/>
      <c r="H117" s="13"/>
    </row>
    <row r="118" spans="1:8" s="1" customFormat="1" x14ac:dyDescent="0.3">
      <c r="A118" s="13"/>
      <c r="B118" s="13"/>
      <c r="C118" s="13"/>
      <c r="D118" s="13"/>
      <c r="E118" s="13"/>
      <c r="F118" s="13"/>
      <c r="G118" s="13"/>
      <c r="H118" s="13"/>
    </row>
    <row r="119" spans="1:8" s="1" customFormat="1" x14ac:dyDescent="0.3">
      <c r="A119" s="13"/>
      <c r="B119" s="13"/>
      <c r="C119" s="13"/>
      <c r="D119" s="13"/>
      <c r="E119" s="13"/>
      <c r="F119" s="13"/>
      <c r="G119" s="13"/>
      <c r="H119" s="13"/>
    </row>
    <row r="120" spans="1:8" s="1" customFormat="1" x14ac:dyDescent="0.3">
      <c r="A120" s="13"/>
      <c r="B120" s="13"/>
      <c r="C120" s="13"/>
      <c r="D120" s="13"/>
      <c r="E120" s="13"/>
      <c r="F120" s="13"/>
      <c r="G120" s="13"/>
      <c r="H120" s="13"/>
    </row>
    <row r="121" spans="1:8" s="1" customFormat="1" x14ac:dyDescent="0.3">
      <c r="A121" s="13"/>
      <c r="B121" s="13"/>
      <c r="C121" s="13"/>
      <c r="D121" s="13"/>
      <c r="E121" s="13"/>
      <c r="F121" s="13"/>
      <c r="G121" s="13"/>
      <c r="H121" s="13"/>
    </row>
    <row r="122" spans="1:8" s="1" customFormat="1" x14ac:dyDescent="0.3">
      <c r="A122" s="13"/>
      <c r="B122" s="13"/>
      <c r="C122" s="13"/>
      <c r="D122" s="13"/>
      <c r="E122" s="13"/>
      <c r="F122" s="13"/>
      <c r="G122" s="13"/>
      <c r="H122" s="13"/>
    </row>
    <row r="123" spans="1:8" s="1" customFormat="1" x14ac:dyDescent="0.3">
      <c r="A123" s="13"/>
      <c r="B123" s="13"/>
      <c r="C123" s="13"/>
      <c r="D123" s="13"/>
      <c r="E123" s="13"/>
      <c r="F123" s="13"/>
      <c r="G123" s="13"/>
      <c r="H123" s="13"/>
    </row>
    <row r="124" spans="1:8" s="1" customFormat="1" x14ac:dyDescent="0.3">
      <c r="A124" s="13"/>
      <c r="B124" s="13"/>
      <c r="C124" s="13"/>
      <c r="D124" s="13"/>
      <c r="E124" s="13"/>
      <c r="F124" s="13"/>
      <c r="G124" s="13"/>
      <c r="H124" s="13"/>
    </row>
    <row r="125" spans="1:8" s="1" customFormat="1" x14ac:dyDescent="0.3">
      <c r="A125" s="13"/>
      <c r="B125" s="13"/>
      <c r="C125" s="13"/>
      <c r="D125" s="13"/>
      <c r="E125" s="13"/>
      <c r="F125" s="13"/>
      <c r="G125" s="13"/>
      <c r="H125" s="13"/>
    </row>
    <row r="126" spans="1:8" s="1" customFormat="1" x14ac:dyDescent="0.3">
      <c r="A126" s="13"/>
      <c r="B126" s="13"/>
      <c r="C126" s="13"/>
      <c r="D126" s="13"/>
      <c r="E126" s="13"/>
      <c r="F126" s="13"/>
      <c r="G126" s="13"/>
      <c r="H126" s="13"/>
    </row>
    <row r="127" spans="1:8" s="1" customFormat="1" x14ac:dyDescent="0.3">
      <c r="A127" s="13"/>
      <c r="B127" s="13"/>
      <c r="C127" s="13"/>
      <c r="D127" s="13"/>
      <c r="E127" s="13"/>
      <c r="F127" s="13"/>
      <c r="G127" s="13"/>
      <c r="H127" s="13"/>
    </row>
    <row r="128" spans="1:8" s="1" customFormat="1" x14ac:dyDescent="0.3">
      <c r="A128" s="13"/>
      <c r="B128" s="13"/>
      <c r="C128" s="13"/>
      <c r="D128" s="13"/>
      <c r="E128" s="13"/>
      <c r="F128" s="13"/>
      <c r="G128" s="13"/>
      <c r="H128" s="13"/>
    </row>
    <row r="129" spans="1:8" s="1" customFormat="1" x14ac:dyDescent="0.3">
      <c r="A129" s="13"/>
      <c r="B129" s="13"/>
      <c r="C129" s="13"/>
      <c r="D129" s="13"/>
      <c r="E129" s="13"/>
      <c r="F129" s="13"/>
      <c r="G129" s="13"/>
      <c r="H129" s="13"/>
    </row>
    <row r="130" spans="1:8" s="1" customFormat="1" x14ac:dyDescent="0.3">
      <c r="A130" s="13"/>
      <c r="B130" s="13"/>
      <c r="C130" s="13"/>
      <c r="D130" s="13"/>
      <c r="E130" s="13"/>
      <c r="F130" s="13"/>
      <c r="G130" s="13"/>
      <c r="H130" s="13"/>
    </row>
    <row r="131" spans="1:8" s="1" customFormat="1" x14ac:dyDescent="0.3">
      <c r="A131" s="13"/>
      <c r="B131" s="13"/>
      <c r="C131" s="13"/>
      <c r="D131" s="13"/>
      <c r="E131" s="13"/>
      <c r="F131" s="13"/>
      <c r="G131" s="13"/>
      <c r="H131" s="13"/>
    </row>
    <row r="132" spans="1:8" s="1" customFormat="1" x14ac:dyDescent="0.3">
      <c r="A132" s="13"/>
      <c r="B132" s="13"/>
      <c r="C132" s="13"/>
      <c r="D132" s="13"/>
      <c r="E132" s="13"/>
      <c r="F132" s="13"/>
      <c r="G132" s="13"/>
      <c r="H132" s="13"/>
    </row>
    <row r="133" spans="1:8" s="1" customFormat="1" x14ac:dyDescent="0.3">
      <c r="A133" s="13"/>
      <c r="B133" s="13"/>
      <c r="C133" s="13"/>
      <c r="D133" s="13"/>
      <c r="E133" s="13"/>
      <c r="F133" s="13"/>
      <c r="G133" s="13"/>
      <c r="H133" s="13"/>
    </row>
    <row r="134" spans="1:8" s="1" customFormat="1" x14ac:dyDescent="0.3">
      <c r="A134" s="13"/>
      <c r="B134" s="13"/>
      <c r="C134" s="13"/>
      <c r="D134" s="13"/>
      <c r="E134" s="13"/>
      <c r="F134" s="13"/>
      <c r="G134" s="13"/>
      <c r="H134" s="13"/>
    </row>
    <row r="135" spans="1:8" s="1" customFormat="1" x14ac:dyDescent="0.3">
      <c r="A135" s="13"/>
      <c r="B135" s="13"/>
      <c r="C135" s="13"/>
      <c r="D135" s="13"/>
      <c r="E135" s="13"/>
      <c r="F135" s="13"/>
      <c r="G135" s="13"/>
      <c r="H135" s="13"/>
    </row>
    <row r="136" spans="1:8" s="1" customFormat="1" x14ac:dyDescent="0.3">
      <c r="A136" s="13"/>
      <c r="B136" s="13"/>
      <c r="C136" s="13"/>
      <c r="D136" s="13"/>
      <c r="E136" s="13"/>
      <c r="F136" s="13"/>
      <c r="G136" s="13"/>
      <c r="H136" s="13"/>
    </row>
    <row r="137" spans="1:8" s="1" customFormat="1" x14ac:dyDescent="0.3">
      <c r="A137" s="13"/>
      <c r="B137" s="13"/>
      <c r="C137" s="13"/>
      <c r="D137" s="13"/>
      <c r="E137" s="13"/>
      <c r="F137" s="13"/>
      <c r="G137" s="13"/>
      <c r="H137" s="13"/>
    </row>
    <row r="138" spans="1:8" s="1" customFormat="1" x14ac:dyDescent="0.3">
      <c r="A138" s="13"/>
      <c r="B138" s="13"/>
      <c r="C138" s="13"/>
      <c r="D138" s="13"/>
      <c r="E138" s="13"/>
      <c r="F138" s="13"/>
      <c r="G138" s="13"/>
      <c r="H138" s="13"/>
    </row>
    <row r="139" spans="1:8" s="1" customFormat="1" x14ac:dyDescent="0.3">
      <c r="A139" s="13"/>
      <c r="B139" s="13"/>
      <c r="C139" s="13"/>
      <c r="D139" s="13"/>
      <c r="E139" s="13"/>
      <c r="F139" s="13"/>
      <c r="G139" s="13"/>
      <c r="H139" s="13"/>
    </row>
    <row r="140" spans="1:8" s="1" customFormat="1" x14ac:dyDescent="0.3">
      <c r="A140" s="13"/>
      <c r="B140" s="13"/>
      <c r="C140" s="13"/>
      <c r="D140" s="13"/>
      <c r="E140" s="13"/>
      <c r="F140" s="13"/>
      <c r="G140" s="13"/>
      <c r="H140" s="13"/>
    </row>
    <row r="141" spans="1:8" s="1" customFormat="1" x14ac:dyDescent="0.3">
      <c r="A141" s="13"/>
      <c r="B141" s="13"/>
      <c r="C141" s="13"/>
      <c r="D141" s="13"/>
      <c r="E141" s="13"/>
      <c r="F141" s="13"/>
      <c r="G141" s="13"/>
      <c r="H141" s="13"/>
    </row>
    <row r="142" spans="1:8" s="1" customFormat="1" x14ac:dyDescent="0.3">
      <c r="A142" s="13"/>
      <c r="B142" s="13"/>
      <c r="C142" s="13"/>
      <c r="D142" s="13"/>
      <c r="E142" s="13"/>
      <c r="F142" s="13"/>
      <c r="G142" s="13"/>
      <c r="H142" s="13"/>
    </row>
    <row r="143" spans="1:8" s="1" customFormat="1" x14ac:dyDescent="0.3">
      <c r="A143" s="13"/>
      <c r="B143" s="13"/>
      <c r="C143" s="13"/>
      <c r="D143" s="13"/>
      <c r="E143" s="13"/>
      <c r="F143" s="13"/>
      <c r="G143" s="13"/>
      <c r="H143" s="13"/>
    </row>
    <row r="144" spans="1:8" s="1" customFormat="1" x14ac:dyDescent="0.3">
      <c r="A144" s="13"/>
      <c r="B144" s="13"/>
      <c r="C144" s="13"/>
      <c r="D144" s="13"/>
      <c r="E144" s="13"/>
      <c r="F144" s="13"/>
      <c r="G144" s="13"/>
      <c r="H144" s="13"/>
    </row>
    <row r="145" spans="1:8" s="1" customFormat="1" x14ac:dyDescent="0.3">
      <c r="A145" s="13"/>
      <c r="B145" s="13"/>
      <c r="C145" s="13"/>
      <c r="D145" s="13"/>
      <c r="E145" s="13"/>
      <c r="F145" s="13"/>
      <c r="G145" s="13"/>
      <c r="H145" s="13"/>
    </row>
    <row r="146" spans="1:8" s="1" customFormat="1" x14ac:dyDescent="0.3">
      <c r="A146" s="13"/>
      <c r="B146" s="13"/>
      <c r="C146" s="13"/>
      <c r="D146" s="13"/>
      <c r="E146" s="13"/>
      <c r="F146" s="13"/>
      <c r="G146" s="13"/>
      <c r="H146" s="13"/>
    </row>
    <row r="147" spans="1:8" s="1" customFormat="1" x14ac:dyDescent="0.3">
      <c r="A147" s="13"/>
      <c r="B147" s="13"/>
      <c r="C147" s="13"/>
      <c r="D147" s="13"/>
      <c r="E147" s="13"/>
      <c r="F147" s="13"/>
      <c r="G147" s="13"/>
      <c r="H147" s="13"/>
    </row>
    <row r="148" spans="1:8" s="1" customFormat="1" x14ac:dyDescent="0.3">
      <c r="A148" s="13"/>
      <c r="B148" s="13"/>
      <c r="C148" s="13"/>
      <c r="D148" s="13"/>
      <c r="E148" s="13"/>
      <c r="F148" s="13"/>
      <c r="G148" s="13"/>
      <c r="H148" s="13"/>
    </row>
    <row r="149" spans="1:8" s="1" customFormat="1" x14ac:dyDescent="0.3">
      <c r="A149" s="13"/>
      <c r="B149" s="13"/>
      <c r="C149" s="13"/>
      <c r="D149" s="13"/>
      <c r="E149" s="13"/>
      <c r="F149" s="13"/>
      <c r="G149" s="13"/>
      <c r="H149" s="13"/>
    </row>
    <row r="150" spans="1:8" s="1" customFormat="1" x14ac:dyDescent="0.3">
      <c r="A150" s="13"/>
      <c r="B150" s="13"/>
      <c r="C150" s="13"/>
      <c r="D150" s="13"/>
      <c r="E150" s="13"/>
      <c r="F150" s="13"/>
      <c r="G150" s="13"/>
      <c r="H150" s="13"/>
    </row>
    <row r="151" spans="1:8" s="1" customFormat="1" x14ac:dyDescent="0.3">
      <c r="A151" s="13"/>
      <c r="B151" s="13"/>
      <c r="C151" s="13"/>
      <c r="D151" s="13"/>
      <c r="E151" s="13"/>
      <c r="F151" s="13"/>
      <c r="G151" s="13"/>
      <c r="H151" s="13"/>
    </row>
    <row r="152" spans="1:8" s="1" customFormat="1" x14ac:dyDescent="0.3">
      <c r="A152" s="13"/>
      <c r="B152" s="13"/>
      <c r="C152" s="13"/>
      <c r="D152" s="13"/>
      <c r="E152" s="13"/>
      <c r="F152" s="13"/>
      <c r="G152" s="13"/>
      <c r="H152" s="13"/>
    </row>
    <row r="153" spans="1:8" s="1" customFormat="1" x14ac:dyDescent="0.3">
      <c r="A153" s="13"/>
      <c r="B153" s="13"/>
      <c r="C153" s="13"/>
      <c r="D153" s="13"/>
      <c r="E153" s="13"/>
      <c r="F153" s="13"/>
      <c r="G153" s="13"/>
      <c r="H153" s="13"/>
    </row>
    <row r="154" spans="1:8" s="1" customFormat="1" x14ac:dyDescent="0.3">
      <c r="A154" s="13"/>
      <c r="B154" s="13"/>
      <c r="C154" s="13"/>
      <c r="D154" s="13"/>
      <c r="E154" s="13"/>
      <c r="F154" s="13"/>
      <c r="G154" s="13"/>
      <c r="H154" s="13"/>
    </row>
    <row r="155" spans="1:8" s="1" customFormat="1" x14ac:dyDescent="0.3">
      <c r="A155" s="13"/>
      <c r="B155" s="13"/>
      <c r="C155" s="13"/>
      <c r="D155" s="13"/>
      <c r="E155" s="13"/>
      <c r="F155" s="13"/>
      <c r="G155" s="13"/>
      <c r="H155" s="13"/>
    </row>
    <row r="156" spans="1:8" s="1" customFormat="1" x14ac:dyDescent="0.3">
      <c r="A156" s="13"/>
      <c r="B156" s="13"/>
      <c r="C156" s="13"/>
      <c r="D156" s="13"/>
      <c r="E156" s="13"/>
      <c r="F156" s="13"/>
      <c r="G156" s="13"/>
      <c r="H156" s="13"/>
    </row>
    <row r="157" spans="1:8" s="1" customFormat="1" x14ac:dyDescent="0.3">
      <c r="A157" s="13"/>
      <c r="B157" s="13"/>
      <c r="C157" s="13"/>
      <c r="D157" s="13"/>
      <c r="E157" s="13"/>
      <c r="F157" s="13"/>
      <c r="G157" s="13"/>
      <c r="H157" s="13"/>
    </row>
    <row r="158" spans="1:8" s="1" customFormat="1" x14ac:dyDescent="0.3">
      <c r="A158" s="13"/>
      <c r="B158" s="13"/>
      <c r="C158" s="13"/>
      <c r="D158" s="13"/>
      <c r="E158" s="13"/>
      <c r="F158" s="13"/>
      <c r="G158" s="13"/>
      <c r="H158" s="13"/>
    </row>
    <row r="159" spans="1:8" s="1" customFormat="1" x14ac:dyDescent="0.3">
      <c r="A159" s="13"/>
      <c r="B159" s="13"/>
      <c r="C159" s="13"/>
      <c r="D159" s="13"/>
      <c r="E159" s="13"/>
      <c r="F159" s="13"/>
      <c r="G159" s="13"/>
      <c r="H159" s="13"/>
    </row>
    <row r="160" spans="1:8" s="1" customFormat="1" x14ac:dyDescent="0.3">
      <c r="A160" s="13"/>
      <c r="B160" s="13"/>
      <c r="C160" s="13"/>
      <c r="D160" s="13"/>
      <c r="E160" s="13"/>
      <c r="F160" s="13"/>
      <c r="G160" s="13"/>
      <c r="H160" s="13"/>
    </row>
    <row r="161" spans="1:8" s="1" customFormat="1" x14ac:dyDescent="0.3">
      <c r="A161" s="13"/>
      <c r="B161" s="13"/>
      <c r="C161" s="13"/>
      <c r="D161" s="13"/>
      <c r="E161" s="13"/>
      <c r="F161" s="13"/>
      <c r="G161" s="13"/>
      <c r="H161" s="13"/>
    </row>
    <row r="162" spans="1:8" s="1" customFormat="1" x14ac:dyDescent="0.3">
      <c r="A162" s="13"/>
      <c r="B162" s="13"/>
      <c r="C162" s="13"/>
      <c r="D162" s="13"/>
      <c r="E162" s="13"/>
      <c r="F162" s="13"/>
      <c r="G162" s="13"/>
      <c r="H162" s="13"/>
    </row>
    <row r="163" spans="1:8" s="1" customFormat="1" x14ac:dyDescent="0.3">
      <c r="A163" s="13"/>
      <c r="B163" s="13"/>
      <c r="C163" s="13"/>
      <c r="D163" s="13"/>
      <c r="E163" s="13"/>
      <c r="F163" s="13"/>
      <c r="G163" s="13"/>
      <c r="H163" s="13"/>
    </row>
    <row r="164" spans="1:8" s="1" customFormat="1" x14ac:dyDescent="0.3">
      <c r="A164" s="13"/>
      <c r="B164" s="13"/>
      <c r="C164" s="13"/>
      <c r="D164" s="13"/>
      <c r="E164" s="13"/>
      <c r="F164" s="13"/>
      <c r="G164" s="13"/>
      <c r="H164" s="13"/>
    </row>
    <row r="165" spans="1:8" s="1" customFormat="1" x14ac:dyDescent="0.3">
      <c r="A165" s="13"/>
      <c r="B165" s="13"/>
      <c r="C165" s="13"/>
      <c r="D165" s="13"/>
      <c r="E165" s="13"/>
      <c r="F165" s="13"/>
      <c r="G165" s="13"/>
      <c r="H165" s="13"/>
    </row>
    <row r="166" spans="1:8" s="1" customFormat="1" x14ac:dyDescent="0.3">
      <c r="A166" s="13"/>
      <c r="B166" s="13"/>
      <c r="C166" s="13"/>
      <c r="D166" s="13"/>
      <c r="E166" s="13"/>
      <c r="F166" s="13"/>
      <c r="G166" s="13"/>
      <c r="H166" s="13"/>
    </row>
    <row r="167" spans="1:8" s="1" customFormat="1" x14ac:dyDescent="0.3">
      <c r="A167" s="13"/>
      <c r="B167" s="13"/>
      <c r="C167" s="13"/>
      <c r="D167" s="13"/>
      <c r="E167" s="13"/>
      <c r="F167" s="13"/>
      <c r="G167" s="13"/>
      <c r="H167" s="13"/>
    </row>
    <row r="168" spans="1:8" s="1" customFormat="1" x14ac:dyDescent="0.3">
      <c r="A168" s="13"/>
      <c r="B168" s="13"/>
      <c r="C168" s="13"/>
      <c r="D168" s="13"/>
      <c r="E168" s="13"/>
      <c r="F168" s="13"/>
      <c r="G168" s="13"/>
      <c r="H168" s="13"/>
    </row>
    <row r="169" spans="1:8" s="1" customFormat="1" x14ac:dyDescent="0.3">
      <c r="A169" s="13"/>
      <c r="B169" s="13"/>
      <c r="C169" s="13"/>
      <c r="D169" s="13"/>
      <c r="E169" s="13"/>
      <c r="F169" s="13"/>
      <c r="G169" s="13"/>
      <c r="H169" s="13"/>
    </row>
    <row r="170" spans="1:8" s="1" customFormat="1" x14ac:dyDescent="0.3">
      <c r="A170" s="13"/>
      <c r="B170" s="13"/>
      <c r="C170" s="13"/>
      <c r="D170" s="13"/>
      <c r="E170" s="13"/>
      <c r="F170" s="13"/>
      <c r="G170" s="13"/>
      <c r="H170" s="13"/>
    </row>
    <row r="171" spans="1:8" s="1" customFormat="1" x14ac:dyDescent="0.3">
      <c r="A171" s="13"/>
      <c r="B171" s="13"/>
      <c r="C171" s="13"/>
      <c r="D171" s="13"/>
      <c r="E171" s="13"/>
      <c r="F171" s="13"/>
      <c r="G171" s="13"/>
      <c r="H171" s="13"/>
    </row>
    <row r="172" spans="1:8" s="1" customFormat="1" x14ac:dyDescent="0.3">
      <c r="A172" s="13"/>
      <c r="B172" s="13"/>
      <c r="C172" s="13"/>
      <c r="D172" s="13"/>
      <c r="E172" s="13"/>
      <c r="F172" s="13"/>
      <c r="G172" s="13"/>
      <c r="H172" s="13"/>
    </row>
    <row r="173" spans="1:8" s="1" customFormat="1" x14ac:dyDescent="0.3">
      <c r="A173" s="13"/>
      <c r="B173" s="13"/>
      <c r="C173" s="13"/>
      <c r="D173" s="13"/>
      <c r="E173" s="13"/>
      <c r="F173" s="13"/>
      <c r="G173" s="13"/>
      <c r="H173" s="13"/>
    </row>
    <row r="174" spans="1:8" s="1" customFormat="1" x14ac:dyDescent="0.3">
      <c r="A174" s="13"/>
      <c r="B174" s="13"/>
      <c r="C174" s="13"/>
      <c r="D174" s="13"/>
      <c r="E174" s="13"/>
      <c r="F174" s="13"/>
      <c r="G174" s="13"/>
      <c r="H174" s="13"/>
    </row>
    <row r="175" spans="1:8" s="1" customFormat="1" x14ac:dyDescent="0.3">
      <c r="A175" s="13"/>
      <c r="B175" s="13"/>
      <c r="C175" s="13"/>
      <c r="D175" s="13"/>
      <c r="E175" s="13"/>
      <c r="F175" s="13"/>
      <c r="G175" s="13"/>
      <c r="H175" s="13"/>
    </row>
    <row r="176" spans="1:8" s="1" customFormat="1" x14ac:dyDescent="0.3">
      <c r="A176" s="13"/>
      <c r="B176" s="13"/>
      <c r="C176" s="13"/>
      <c r="D176" s="13"/>
      <c r="E176" s="13"/>
      <c r="F176" s="13"/>
      <c r="G176" s="13"/>
      <c r="H176" s="13"/>
    </row>
    <row r="177" spans="1:8" s="1" customFormat="1" x14ac:dyDescent="0.3">
      <c r="A177" s="13"/>
      <c r="B177" s="13"/>
      <c r="C177" s="13"/>
      <c r="D177" s="13"/>
      <c r="E177" s="13"/>
      <c r="F177" s="13"/>
      <c r="G177" s="13"/>
      <c r="H177" s="13"/>
    </row>
    <row r="178" spans="1:8" s="1" customFormat="1" x14ac:dyDescent="0.3">
      <c r="A178" s="13"/>
      <c r="B178" s="13"/>
      <c r="C178" s="13"/>
      <c r="D178" s="13"/>
      <c r="E178" s="13"/>
      <c r="F178" s="13"/>
      <c r="G178" s="13"/>
      <c r="H178" s="13"/>
    </row>
    <row r="179" spans="1:8" s="1" customFormat="1" x14ac:dyDescent="0.3">
      <c r="A179" s="13"/>
      <c r="B179" s="13"/>
      <c r="C179" s="13"/>
      <c r="D179" s="13"/>
      <c r="E179" s="13"/>
      <c r="F179" s="13"/>
      <c r="G179" s="13"/>
      <c r="H179" s="13"/>
    </row>
    <row r="180" spans="1:8" s="1" customFormat="1" x14ac:dyDescent="0.3">
      <c r="A180" s="13"/>
      <c r="B180" s="13"/>
      <c r="C180" s="13"/>
      <c r="D180" s="13"/>
      <c r="E180" s="13"/>
      <c r="F180" s="13"/>
      <c r="G180" s="13"/>
      <c r="H180" s="13"/>
    </row>
    <row r="181" spans="1:8" s="1" customFormat="1" x14ac:dyDescent="0.3">
      <c r="A181" s="13"/>
      <c r="B181" s="13"/>
      <c r="C181" s="13"/>
      <c r="D181" s="13"/>
      <c r="E181" s="13"/>
      <c r="F181" s="13"/>
      <c r="G181" s="13"/>
      <c r="H181" s="13"/>
    </row>
    <row r="182" spans="1:8" s="1" customFormat="1" x14ac:dyDescent="0.3">
      <c r="A182" s="13"/>
      <c r="B182" s="13"/>
      <c r="C182" s="13"/>
      <c r="D182" s="13"/>
      <c r="E182" s="13"/>
      <c r="F182" s="13"/>
      <c r="G182" s="13"/>
      <c r="H182" s="13"/>
    </row>
    <row r="183" spans="1:8" s="1" customFormat="1" x14ac:dyDescent="0.3">
      <c r="A183" s="13"/>
      <c r="B183" s="13"/>
      <c r="C183" s="13"/>
      <c r="D183" s="13"/>
      <c r="E183" s="13"/>
      <c r="F183" s="13"/>
      <c r="G183" s="13"/>
      <c r="H183" s="13"/>
    </row>
    <row r="184" spans="1:8" s="1" customFormat="1" x14ac:dyDescent="0.3">
      <c r="A184" s="13"/>
      <c r="B184" s="13"/>
      <c r="C184" s="13"/>
      <c r="D184" s="13"/>
      <c r="E184" s="13"/>
      <c r="F184" s="13"/>
      <c r="G184" s="13"/>
      <c r="H184" s="13"/>
    </row>
    <row r="185" spans="1:8" s="1" customFormat="1" x14ac:dyDescent="0.3">
      <c r="A185" s="13"/>
      <c r="B185" s="13"/>
      <c r="C185" s="13"/>
      <c r="D185" s="13"/>
      <c r="E185" s="13"/>
      <c r="F185" s="13"/>
      <c r="G185" s="13"/>
      <c r="H185" s="13"/>
    </row>
    <row r="186" spans="1:8" s="1" customFormat="1" x14ac:dyDescent="0.3">
      <c r="A186" s="13"/>
      <c r="B186" s="13"/>
      <c r="C186" s="13"/>
      <c r="D186" s="13"/>
      <c r="E186" s="13"/>
      <c r="F186" s="13"/>
      <c r="G186" s="13"/>
      <c r="H186" s="13"/>
    </row>
    <row r="187" spans="1:8" s="1" customFormat="1" x14ac:dyDescent="0.3">
      <c r="A187" s="13"/>
      <c r="B187" s="13"/>
      <c r="C187" s="13"/>
      <c r="D187" s="13"/>
      <c r="E187" s="13"/>
      <c r="F187" s="13"/>
      <c r="G187" s="13"/>
      <c r="H187" s="13"/>
    </row>
    <row r="188" spans="1:8" s="1" customFormat="1" x14ac:dyDescent="0.3">
      <c r="A188" s="13"/>
      <c r="B188" s="13"/>
      <c r="C188" s="13"/>
      <c r="D188" s="13"/>
      <c r="E188" s="13"/>
      <c r="F188" s="13"/>
      <c r="G188" s="13"/>
      <c r="H188" s="13"/>
    </row>
    <row r="189" spans="1:8" s="1" customFormat="1" x14ac:dyDescent="0.3">
      <c r="A189" s="13"/>
      <c r="B189" s="13"/>
      <c r="C189" s="13"/>
      <c r="D189" s="13"/>
      <c r="E189" s="13"/>
      <c r="F189" s="13"/>
      <c r="G189" s="13"/>
      <c r="H189" s="13"/>
    </row>
    <row r="190" spans="1:8" s="1" customFormat="1" x14ac:dyDescent="0.3">
      <c r="A190" s="13"/>
      <c r="B190" s="13"/>
      <c r="C190" s="13"/>
      <c r="D190" s="13"/>
      <c r="E190" s="13"/>
      <c r="F190" s="13"/>
      <c r="G190" s="13"/>
      <c r="H190" s="13"/>
    </row>
    <row r="191" spans="1:8" s="1" customFormat="1" x14ac:dyDescent="0.3">
      <c r="A191" s="13"/>
      <c r="B191" s="13"/>
      <c r="C191" s="13"/>
      <c r="D191" s="13"/>
      <c r="E191" s="13"/>
      <c r="F191" s="13"/>
      <c r="G191" s="13"/>
      <c r="H191" s="13"/>
    </row>
    <row r="192" spans="1:8" s="1" customFormat="1" x14ac:dyDescent="0.3">
      <c r="A192" s="13"/>
      <c r="B192" s="13"/>
      <c r="C192" s="13"/>
      <c r="D192" s="13"/>
      <c r="E192" s="13"/>
      <c r="F192" s="13"/>
      <c r="G192" s="13"/>
      <c r="H192" s="13"/>
    </row>
    <row r="193" spans="1:8" s="1" customFormat="1" x14ac:dyDescent="0.3">
      <c r="A193" s="13"/>
      <c r="B193" s="13"/>
      <c r="C193" s="13"/>
      <c r="D193" s="13"/>
      <c r="E193" s="13"/>
      <c r="F193" s="13"/>
      <c r="G193" s="13"/>
      <c r="H193" s="13"/>
    </row>
    <row r="194" spans="1:8" s="1" customFormat="1" x14ac:dyDescent="0.3">
      <c r="A194" s="13"/>
      <c r="B194" s="13"/>
      <c r="C194" s="13"/>
      <c r="D194" s="13"/>
      <c r="E194" s="13"/>
      <c r="F194" s="13"/>
      <c r="G194" s="13"/>
      <c r="H194" s="13"/>
    </row>
    <row r="195" spans="1:8" s="1" customFormat="1" x14ac:dyDescent="0.3">
      <c r="A195" s="13"/>
      <c r="B195" s="13"/>
      <c r="C195" s="13"/>
      <c r="D195" s="13"/>
      <c r="E195" s="13"/>
      <c r="F195" s="13"/>
      <c r="G195" s="13"/>
      <c r="H195" s="13"/>
    </row>
    <row r="196" spans="1:8" s="1" customFormat="1" x14ac:dyDescent="0.3">
      <c r="A196" s="13"/>
      <c r="B196" s="13"/>
      <c r="C196" s="13"/>
      <c r="D196" s="13"/>
      <c r="E196" s="13"/>
      <c r="F196" s="13"/>
      <c r="G196" s="13"/>
      <c r="H196" s="13"/>
    </row>
    <row r="197" spans="1:8" s="1" customFormat="1" x14ac:dyDescent="0.3">
      <c r="A197" s="13"/>
      <c r="B197" s="13"/>
      <c r="C197" s="13"/>
      <c r="D197" s="13"/>
      <c r="E197" s="13"/>
      <c r="F197" s="13"/>
      <c r="G197" s="13"/>
      <c r="H197" s="13"/>
    </row>
    <row r="198" spans="1:8" s="1" customFormat="1" x14ac:dyDescent="0.3">
      <c r="A198" s="13"/>
      <c r="B198" s="13"/>
      <c r="C198" s="13"/>
      <c r="D198" s="13"/>
      <c r="E198" s="13"/>
      <c r="F198" s="13"/>
      <c r="G198" s="13"/>
      <c r="H198" s="13"/>
    </row>
    <row r="199" spans="1:8" s="1" customFormat="1" x14ac:dyDescent="0.3">
      <c r="A199" s="13"/>
      <c r="B199" s="13"/>
      <c r="C199" s="13"/>
      <c r="D199" s="13"/>
      <c r="E199" s="13"/>
      <c r="F199" s="13"/>
      <c r="G199" s="13"/>
      <c r="H199" s="13"/>
    </row>
    <row r="200" spans="1:8" s="1" customFormat="1" x14ac:dyDescent="0.3">
      <c r="A200" s="13"/>
      <c r="B200" s="13"/>
      <c r="C200" s="13"/>
      <c r="D200" s="13"/>
      <c r="E200" s="13"/>
      <c r="F200" s="13"/>
      <c r="G200" s="13"/>
      <c r="H200" s="13"/>
    </row>
    <row r="201" spans="1:8" s="1" customFormat="1" x14ac:dyDescent="0.3">
      <c r="A201" s="13"/>
      <c r="B201" s="13"/>
      <c r="C201" s="13"/>
      <c r="D201" s="13"/>
      <c r="E201" s="13"/>
      <c r="F201" s="13"/>
      <c r="G201" s="13"/>
      <c r="H201" s="13"/>
    </row>
  </sheetData>
  <mergeCells count="39">
    <mergeCell ref="B19:C19"/>
    <mergeCell ref="D15:F15"/>
    <mergeCell ref="D16:F16"/>
    <mergeCell ref="D17:F17"/>
    <mergeCell ref="D18:F18"/>
    <mergeCell ref="D19:F19"/>
    <mergeCell ref="B16:C16"/>
    <mergeCell ref="B17:C17"/>
    <mergeCell ref="B18:C18"/>
    <mergeCell ref="D8:F8"/>
    <mergeCell ref="B9:B11"/>
    <mergeCell ref="D10:F10"/>
    <mergeCell ref="H12:I12"/>
    <mergeCell ref="B15:C15"/>
    <mergeCell ref="B12:C12"/>
    <mergeCell ref="D12:F12"/>
    <mergeCell ref="B13:C13"/>
    <mergeCell ref="D13:F13"/>
    <mergeCell ref="E27:F27"/>
    <mergeCell ref="C25:D25"/>
    <mergeCell ref="C26:D26"/>
    <mergeCell ref="C27:D27"/>
    <mergeCell ref="B1:F1"/>
    <mergeCell ref="B2:F2"/>
    <mergeCell ref="B3:F3"/>
    <mergeCell ref="D9:F9"/>
    <mergeCell ref="D11:F11"/>
    <mergeCell ref="B6:C6"/>
    <mergeCell ref="D6:F6"/>
    <mergeCell ref="B5:C5"/>
    <mergeCell ref="D5:F5"/>
    <mergeCell ref="B7:C7"/>
    <mergeCell ref="D7:F7"/>
    <mergeCell ref="B8:C8"/>
    <mergeCell ref="B20:F20"/>
    <mergeCell ref="B21:F21"/>
    <mergeCell ref="B23:F23"/>
    <mergeCell ref="E25:F25"/>
    <mergeCell ref="E26:F26"/>
  </mergeCells>
  <printOptions horizontalCentered="1"/>
  <pageMargins left="0.31496062992125984" right="0.31496062992125984" top="0.74803149606299213" bottom="0.74803149606299213" header="0.31496062992125984" footer="0.31496062992125984"/>
  <pageSetup scale="71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47"/>
  <sheetViews>
    <sheetView tabSelected="1" view="pageBreakPreview" zoomScaleNormal="100" zoomScaleSheetLayoutView="100" workbookViewId="0">
      <pane ySplit="6" topLeftCell="A7" activePane="bottomLeft" state="frozen"/>
      <selection pane="bottomLeft" activeCell="J136" sqref="J136"/>
    </sheetView>
  </sheetViews>
  <sheetFormatPr baseColWidth="10" defaultRowHeight="15" x14ac:dyDescent="0.25"/>
  <cols>
    <col min="1" max="1" width="15.7109375" style="1" customWidth="1"/>
    <col min="2" max="2" width="63.5703125" style="1" customWidth="1"/>
    <col min="3" max="3" width="17.28515625" style="67" customWidth="1"/>
    <col min="4" max="4" width="17" style="67" customWidth="1"/>
    <col min="5" max="5" width="16.140625" style="67" customWidth="1"/>
    <col min="6" max="6" width="15.85546875" style="67" customWidth="1"/>
    <col min="7" max="7" width="14.85546875" style="67" customWidth="1"/>
    <col min="8" max="8" width="14.42578125" style="67" customWidth="1"/>
    <col min="9" max="9" width="16.28515625" style="67" customWidth="1"/>
    <col min="10" max="10" width="19.42578125" style="67" customWidth="1"/>
    <col min="11" max="14" width="11.42578125" style="1"/>
    <col min="15" max="15" width="13.42578125" style="1" bestFit="1" customWidth="1"/>
    <col min="16" max="16384" width="11.42578125" style="1"/>
  </cols>
  <sheetData>
    <row r="1" spans="1:10" ht="18" x14ac:dyDescent="0.25">
      <c r="A1" s="213" t="s">
        <v>148</v>
      </c>
      <c r="B1" s="213"/>
      <c r="C1" s="213"/>
      <c r="D1" s="213"/>
      <c r="E1" s="213"/>
      <c r="F1" s="213"/>
      <c r="G1" s="213"/>
      <c r="H1" s="213"/>
      <c r="I1" s="213"/>
      <c r="J1" s="213"/>
    </row>
    <row r="2" spans="1:10" ht="18" customHeight="1" x14ac:dyDescent="0.25">
      <c r="A2" s="214" t="s">
        <v>157</v>
      </c>
      <c r="B2" s="214"/>
      <c r="C2" s="214"/>
      <c r="D2" s="214"/>
      <c r="E2" s="214"/>
      <c r="F2" s="214"/>
      <c r="G2" s="214"/>
      <c r="H2" s="214"/>
      <c r="I2" s="214"/>
      <c r="J2" s="214"/>
    </row>
    <row r="3" spans="1:10" ht="15" customHeight="1" x14ac:dyDescent="0.25">
      <c r="A3" s="215" t="s">
        <v>241</v>
      </c>
      <c r="B3" s="215"/>
      <c r="C3" s="215"/>
      <c r="D3" s="215"/>
      <c r="E3" s="215"/>
      <c r="F3" s="215"/>
      <c r="G3" s="215"/>
      <c r="H3" s="215"/>
      <c r="I3" s="215"/>
      <c r="J3" s="215"/>
    </row>
    <row r="4" spans="1:10" ht="15.75" x14ac:dyDescent="0.25">
      <c r="A4" s="138"/>
      <c r="B4" s="215" t="s">
        <v>240</v>
      </c>
      <c r="C4" s="215"/>
      <c r="D4" s="215"/>
      <c r="E4" s="215"/>
      <c r="F4" s="215"/>
      <c r="G4" s="215"/>
      <c r="H4" s="215"/>
      <c r="I4" s="215"/>
      <c r="J4" s="215"/>
    </row>
    <row r="5" spans="1:10" s="19" customFormat="1" ht="25.5" customHeight="1" x14ac:dyDescent="0.2">
      <c r="A5" s="216" t="s">
        <v>1</v>
      </c>
      <c r="B5" s="218" t="s">
        <v>89</v>
      </c>
      <c r="C5" s="220" t="s">
        <v>233</v>
      </c>
      <c r="D5" s="220" t="s">
        <v>234</v>
      </c>
      <c r="E5" s="220" t="s">
        <v>235</v>
      </c>
      <c r="F5" s="220" t="s">
        <v>150</v>
      </c>
      <c r="G5" s="220"/>
      <c r="H5" s="220"/>
      <c r="I5" s="220"/>
      <c r="J5" s="211" t="s">
        <v>0</v>
      </c>
    </row>
    <row r="6" spans="1:10" s="19" customFormat="1" ht="57.75" customHeight="1" x14ac:dyDescent="0.2">
      <c r="A6" s="217"/>
      <c r="B6" s="219"/>
      <c r="C6" s="221"/>
      <c r="D6" s="221"/>
      <c r="E6" s="221"/>
      <c r="F6" s="137" t="s">
        <v>154</v>
      </c>
      <c r="G6" s="137" t="s">
        <v>155</v>
      </c>
      <c r="H6" s="137" t="s">
        <v>86</v>
      </c>
      <c r="I6" s="137" t="s">
        <v>224</v>
      </c>
      <c r="J6" s="212"/>
    </row>
    <row r="7" spans="1:10" s="22" customFormat="1" ht="12.75" x14ac:dyDescent="0.2">
      <c r="A7" s="20" t="s">
        <v>92</v>
      </c>
      <c r="B7" s="21"/>
      <c r="C7" s="66"/>
      <c r="D7" s="66"/>
      <c r="E7" s="66"/>
      <c r="F7" s="66"/>
      <c r="G7" s="66"/>
      <c r="H7" s="66"/>
      <c r="I7" s="66"/>
      <c r="J7" s="64"/>
    </row>
    <row r="8" spans="1:10" s="22" customFormat="1" ht="15" customHeight="1" x14ac:dyDescent="0.2">
      <c r="A8" s="61">
        <v>1131</v>
      </c>
      <c r="B8" s="62" t="s">
        <v>91</v>
      </c>
      <c r="C8" s="71">
        <v>6621977.4239999987</v>
      </c>
      <c r="D8" s="71">
        <v>6621977.4239999987</v>
      </c>
      <c r="E8" s="71"/>
      <c r="F8" s="68"/>
      <c r="G8" s="68"/>
      <c r="H8" s="68"/>
      <c r="I8" s="68"/>
      <c r="J8" s="68">
        <f>SUM(C8:I8)</f>
        <v>13243954.847999997</v>
      </c>
    </row>
    <row r="9" spans="1:10" s="22" customFormat="1" ht="12.75" x14ac:dyDescent="0.2">
      <c r="A9" s="61">
        <v>1311</v>
      </c>
      <c r="B9" s="62" t="s">
        <v>2</v>
      </c>
      <c r="C9" s="71">
        <v>142559.88903200001</v>
      </c>
      <c r="D9" s="71">
        <v>92559.889032000021</v>
      </c>
      <c r="E9" s="71"/>
      <c r="F9" s="68"/>
      <c r="G9" s="68"/>
      <c r="H9" s="68"/>
      <c r="I9" s="68"/>
      <c r="J9" s="68">
        <f t="shared" ref="J9:J22" si="0">SUM(C9:I9)</f>
        <v>235119.77806400001</v>
      </c>
    </row>
    <row r="10" spans="1:10" s="22" customFormat="1" ht="12.75" x14ac:dyDescent="0.2">
      <c r="A10" s="61">
        <v>1321</v>
      </c>
      <c r="B10" s="62" t="s">
        <v>3</v>
      </c>
      <c r="C10" s="71">
        <v>441465.16159999988</v>
      </c>
      <c r="D10" s="71">
        <v>441465.16159999988</v>
      </c>
      <c r="E10" s="71"/>
      <c r="F10" s="68"/>
      <c r="G10" s="68"/>
      <c r="H10" s="68"/>
      <c r="I10" s="68"/>
      <c r="J10" s="68">
        <f t="shared" si="0"/>
        <v>882930.32319999975</v>
      </c>
    </row>
    <row r="11" spans="1:10" s="22" customFormat="1" ht="12.75" x14ac:dyDescent="0.2">
      <c r="A11" s="61">
        <v>1322</v>
      </c>
      <c r="B11" s="62" t="s">
        <v>4</v>
      </c>
      <c r="C11" s="71">
        <v>1103662.9040000001</v>
      </c>
      <c r="D11" s="71">
        <v>735775.26933333348</v>
      </c>
      <c r="E11" s="71"/>
      <c r="F11" s="68"/>
      <c r="G11" s="68"/>
      <c r="H11" s="68"/>
      <c r="I11" s="68"/>
      <c r="J11" s="68">
        <f t="shared" si="0"/>
        <v>1839438.1733333336</v>
      </c>
    </row>
    <row r="12" spans="1:10" s="22" customFormat="1" ht="12.75" x14ac:dyDescent="0.2">
      <c r="A12" s="61">
        <v>1343</v>
      </c>
      <c r="B12" s="62" t="s">
        <v>5</v>
      </c>
      <c r="C12" s="71">
        <v>113580</v>
      </c>
      <c r="D12" s="71">
        <v>113580</v>
      </c>
      <c r="E12" s="71"/>
      <c r="F12" s="68"/>
      <c r="G12" s="68"/>
      <c r="H12" s="68"/>
      <c r="I12" s="68"/>
      <c r="J12" s="68">
        <f t="shared" si="0"/>
        <v>227160</v>
      </c>
    </row>
    <row r="13" spans="1:10" s="22" customFormat="1" ht="12.75" x14ac:dyDescent="0.2">
      <c r="A13" s="61">
        <v>1411</v>
      </c>
      <c r="B13" s="62" t="s">
        <v>160</v>
      </c>
      <c r="C13" s="71">
        <v>351627.00121439988</v>
      </c>
      <c r="D13" s="71">
        <v>351627.00121439988</v>
      </c>
      <c r="E13" s="71"/>
      <c r="F13" s="68"/>
      <c r="G13" s="68"/>
      <c r="H13" s="68"/>
      <c r="I13" s="68"/>
      <c r="J13" s="68">
        <f t="shared" si="0"/>
        <v>703254.00242879975</v>
      </c>
    </row>
    <row r="14" spans="1:10" s="22" customFormat="1" ht="12.75" x14ac:dyDescent="0.2">
      <c r="A14" s="61">
        <v>1421</v>
      </c>
      <c r="B14" s="62" t="s">
        <v>6</v>
      </c>
      <c r="C14" s="71">
        <v>198659.32271999997</v>
      </c>
      <c r="D14" s="71">
        <v>198659.32271999997</v>
      </c>
      <c r="E14" s="71"/>
      <c r="F14" s="68"/>
      <c r="G14" s="68"/>
      <c r="H14" s="68"/>
      <c r="I14" s="68"/>
      <c r="J14" s="68">
        <f t="shared" si="0"/>
        <v>397318.64543999993</v>
      </c>
    </row>
    <row r="15" spans="1:10" s="22" customFormat="1" ht="12.75" x14ac:dyDescent="0.2">
      <c r="A15" s="61">
        <v>1431</v>
      </c>
      <c r="B15" s="62" t="s">
        <v>161</v>
      </c>
      <c r="C15" s="71">
        <v>1291451.7736000002</v>
      </c>
      <c r="D15" s="71">
        <v>695141.45360000012</v>
      </c>
      <c r="E15" s="71"/>
      <c r="F15" s="68"/>
      <c r="G15" s="68"/>
      <c r="H15" s="68"/>
      <c r="I15" s="68"/>
      <c r="J15" s="68">
        <f t="shared" si="0"/>
        <v>1986593.2272000003</v>
      </c>
    </row>
    <row r="16" spans="1:10" s="22" customFormat="1" ht="12.75" x14ac:dyDescent="0.2">
      <c r="A16" s="61">
        <v>1432</v>
      </c>
      <c r="B16" s="62" t="s">
        <v>7</v>
      </c>
      <c r="C16" s="71">
        <v>132439.54848000003</v>
      </c>
      <c r="D16" s="71">
        <v>132439.54848000003</v>
      </c>
      <c r="E16" s="71"/>
      <c r="F16" s="68"/>
      <c r="G16" s="68"/>
      <c r="H16" s="68"/>
      <c r="I16" s="68"/>
      <c r="J16" s="68">
        <f t="shared" si="0"/>
        <v>264879.09696000005</v>
      </c>
    </row>
    <row r="17" spans="1:10" s="22" customFormat="1" ht="12.75" x14ac:dyDescent="0.2">
      <c r="A17" s="61">
        <v>1543</v>
      </c>
      <c r="B17" s="62" t="s">
        <v>162</v>
      </c>
      <c r="C17" s="71">
        <v>175000</v>
      </c>
      <c r="D17" s="71">
        <f>175000+571128.93</f>
        <v>746128.93</v>
      </c>
      <c r="E17" s="71"/>
      <c r="F17" s="68"/>
      <c r="G17" s="68"/>
      <c r="H17" s="68"/>
      <c r="I17" s="68"/>
      <c r="J17" s="68">
        <f t="shared" si="0"/>
        <v>921128.93</v>
      </c>
    </row>
    <row r="18" spans="1:10" s="22" customFormat="1" ht="12.75" x14ac:dyDescent="0.2">
      <c r="A18" s="61">
        <v>1611</v>
      </c>
      <c r="B18" s="62" t="s">
        <v>8</v>
      </c>
      <c r="C18" s="71">
        <v>164523.07</v>
      </c>
      <c r="D18" s="71">
        <v>0</v>
      </c>
      <c r="E18" s="71"/>
      <c r="F18" s="68"/>
      <c r="G18" s="68"/>
      <c r="H18" s="68"/>
      <c r="I18" s="68"/>
      <c r="J18" s="68">
        <f t="shared" si="0"/>
        <v>164523.07</v>
      </c>
    </row>
    <row r="19" spans="1:10" s="22" customFormat="1" ht="12.75" x14ac:dyDescent="0.2">
      <c r="A19" s="61">
        <v>1712</v>
      </c>
      <c r="B19" s="62" t="s">
        <v>9</v>
      </c>
      <c r="C19" s="71">
        <v>1219217.452</v>
      </c>
      <c r="D19" s="71">
        <v>491598</v>
      </c>
      <c r="E19" s="71"/>
      <c r="F19" s="68"/>
      <c r="G19" s="68"/>
      <c r="H19" s="68"/>
      <c r="I19" s="68"/>
      <c r="J19" s="68">
        <f t="shared" si="0"/>
        <v>1710815.452</v>
      </c>
    </row>
    <row r="20" spans="1:10" s="22" customFormat="1" ht="12.75" x14ac:dyDescent="0.2">
      <c r="A20" s="61">
        <v>1713</v>
      </c>
      <c r="B20" s="62" t="s">
        <v>10</v>
      </c>
      <c r="C20" s="71">
        <v>8256</v>
      </c>
      <c r="D20" s="71">
        <v>0</v>
      </c>
      <c r="E20" s="71"/>
      <c r="F20" s="68"/>
      <c r="G20" s="68"/>
      <c r="H20" s="68"/>
      <c r="I20" s="68"/>
      <c r="J20" s="68">
        <f t="shared" si="0"/>
        <v>8256</v>
      </c>
    </row>
    <row r="21" spans="1:10" s="22" customFormat="1" ht="12.75" x14ac:dyDescent="0.2">
      <c r="A21" s="61">
        <v>1715</v>
      </c>
      <c r="B21" s="62" t="s">
        <v>11</v>
      </c>
      <c r="C21" s="71">
        <v>692546.45</v>
      </c>
      <c r="D21" s="71">
        <v>0</v>
      </c>
      <c r="E21" s="71"/>
      <c r="F21" s="68"/>
      <c r="G21" s="68"/>
      <c r="H21" s="68"/>
      <c r="I21" s="68"/>
      <c r="J21" s="68">
        <f t="shared" si="0"/>
        <v>692546.45</v>
      </c>
    </row>
    <row r="22" spans="1:10" s="22" customFormat="1" ht="12.75" x14ac:dyDescent="0.2">
      <c r="A22" s="61">
        <v>1719</v>
      </c>
      <c r="B22" s="62" t="s">
        <v>12</v>
      </c>
      <c r="C22" s="71">
        <v>475000</v>
      </c>
      <c r="D22" s="71">
        <v>375000</v>
      </c>
      <c r="E22" s="71"/>
      <c r="F22" s="68"/>
      <c r="G22" s="68"/>
      <c r="H22" s="68"/>
      <c r="I22" s="68"/>
      <c r="J22" s="68">
        <f t="shared" si="0"/>
        <v>850000</v>
      </c>
    </row>
    <row r="23" spans="1:10" s="29" customFormat="1" ht="12.75" x14ac:dyDescent="0.2">
      <c r="A23" s="28"/>
      <c r="B23" s="26" t="s">
        <v>107</v>
      </c>
      <c r="C23" s="65">
        <f t="shared" ref="C23:J23" si="1">SUM(C7:C22)</f>
        <v>13131965.996646399</v>
      </c>
      <c r="D23" s="65">
        <f t="shared" si="1"/>
        <v>10995951.999979733</v>
      </c>
      <c r="E23" s="65">
        <f t="shared" si="1"/>
        <v>0</v>
      </c>
      <c r="F23" s="65">
        <f t="shared" si="1"/>
        <v>0</v>
      </c>
      <c r="G23" s="65"/>
      <c r="H23" s="65">
        <f t="shared" si="1"/>
        <v>0</v>
      </c>
      <c r="I23" s="65">
        <f t="shared" si="1"/>
        <v>0</v>
      </c>
      <c r="J23" s="65">
        <f t="shared" si="1"/>
        <v>24127917.996626131</v>
      </c>
    </row>
    <row r="24" spans="1:10" s="22" customFormat="1" ht="12.75" x14ac:dyDescent="0.2">
      <c r="A24" s="20" t="s">
        <v>13</v>
      </c>
      <c r="B24" s="21"/>
      <c r="C24" s="64"/>
      <c r="D24" s="64"/>
      <c r="E24" s="64"/>
      <c r="F24" s="64"/>
      <c r="G24" s="64"/>
      <c r="H24" s="64"/>
      <c r="I24" s="64"/>
      <c r="J24" s="66"/>
    </row>
    <row r="25" spans="1:10" s="22" customFormat="1" ht="12.75" x14ac:dyDescent="0.2">
      <c r="A25" s="83">
        <v>2111</v>
      </c>
      <c r="B25" s="84" t="s">
        <v>14</v>
      </c>
      <c r="C25" s="85">
        <v>0</v>
      </c>
      <c r="D25" s="85">
        <v>26634</v>
      </c>
      <c r="E25" s="85">
        <v>5101</v>
      </c>
      <c r="F25" s="85"/>
      <c r="G25" s="86"/>
      <c r="H25" s="85">
        <v>35896.159999999996</v>
      </c>
      <c r="I25" s="74"/>
      <c r="J25" s="86">
        <f t="shared" ref="J25:J64" si="2">SUM(C25:H25)</f>
        <v>67631.16</v>
      </c>
    </row>
    <row r="26" spans="1:10" s="22" customFormat="1" ht="25.5" x14ac:dyDescent="0.2">
      <c r="A26" s="61">
        <v>2141</v>
      </c>
      <c r="B26" s="62" t="s">
        <v>15</v>
      </c>
      <c r="C26" s="71">
        <v>0</v>
      </c>
      <c r="D26" s="71">
        <v>6170</v>
      </c>
      <c r="E26" s="71">
        <v>0</v>
      </c>
      <c r="F26" s="71"/>
      <c r="G26" s="68"/>
      <c r="H26" s="71">
        <v>97099.76</v>
      </c>
      <c r="I26" s="74"/>
      <c r="J26" s="68">
        <f t="shared" si="2"/>
        <v>103269.75999999999</v>
      </c>
    </row>
    <row r="27" spans="1:10" s="22" customFormat="1" ht="12.75" x14ac:dyDescent="0.2">
      <c r="A27" s="61">
        <v>2151</v>
      </c>
      <c r="B27" s="62" t="s">
        <v>163</v>
      </c>
      <c r="C27" s="71">
        <v>0</v>
      </c>
      <c r="D27" s="71">
        <v>0</v>
      </c>
      <c r="E27" s="71">
        <v>0</v>
      </c>
      <c r="F27" s="71"/>
      <c r="G27" s="68"/>
      <c r="H27" s="71">
        <v>122201.5</v>
      </c>
      <c r="I27" s="74"/>
      <c r="J27" s="68">
        <f t="shared" si="2"/>
        <v>122201.5</v>
      </c>
    </row>
    <row r="28" spans="1:10" s="22" customFormat="1" ht="12.75" x14ac:dyDescent="0.2">
      <c r="A28" s="61">
        <v>2161</v>
      </c>
      <c r="B28" s="62" t="s">
        <v>16</v>
      </c>
      <c r="C28" s="71">
        <v>0</v>
      </c>
      <c r="D28" s="71">
        <v>0</v>
      </c>
      <c r="E28" s="71">
        <v>0</v>
      </c>
      <c r="F28" s="71"/>
      <c r="G28" s="68"/>
      <c r="H28" s="71">
        <v>144000</v>
      </c>
      <c r="I28" s="74"/>
      <c r="J28" s="68">
        <f t="shared" si="2"/>
        <v>144000</v>
      </c>
    </row>
    <row r="29" spans="1:10" s="22" customFormat="1" ht="12.75" x14ac:dyDescent="0.2">
      <c r="A29" s="61">
        <v>2171</v>
      </c>
      <c r="B29" s="62" t="s">
        <v>134</v>
      </c>
      <c r="C29" s="71">
        <v>0</v>
      </c>
      <c r="D29" s="71">
        <v>0</v>
      </c>
      <c r="E29" s="71">
        <v>0</v>
      </c>
      <c r="F29" s="71"/>
      <c r="G29" s="68"/>
      <c r="H29" s="71">
        <v>1500</v>
      </c>
      <c r="I29" s="74"/>
      <c r="J29" s="68">
        <f t="shared" si="2"/>
        <v>1500</v>
      </c>
    </row>
    <row r="30" spans="1:10" s="22" customFormat="1" ht="38.25" x14ac:dyDescent="0.2">
      <c r="A30" s="61">
        <v>2212</v>
      </c>
      <c r="B30" s="62" t="s">
        <v>135</v>
      </c>
      <c r="C30" s="71">
        <v>0</v>
      </c>
      <c r="D30" s="71">
        <v>20500</v>
      </c>
      <c r="E30" s="71">
        <v>40000</v>
      </c>
      <c r="F30" s="71"/>
      <c r="G30" s="68"/>
      <c r="H30" s="71">
        <v>10500</v>
      </c>
      <c r="I30" s="74"/>
      <c r="J30" s="68">
        <f t="shared" si="2"/>
        <v>71000</v>
      </c>
    </row>
    <row r="31" spans="1:10" s="22" customFormat="1" ht="12.75" x14ac:dyDescent="0.2">
      <c r="A31" s="61">
        <v>2221</v>
      </c>
      <c r="B31" s="62" t="s">
        <v>164</v>
      </c>
      <c r="C31" s="71">
        <v>0</v>
      </c>
      <c r="D31" s="71">
        <v>3500</v>
      </c>
      <c r="E31" s="71">
        <v>0</v>
      </c>
      <c r="F31" s="71"/>
      <c r="G31" s="68"/>
      <c r="H31" s="71">
        <v>0</v>
      </c>
      <c r="I31" s="74"/>
      <c r="J31" s="68">
        <f t="shared" si="2"/>
        <v>3500</v>
      </c>
    </row>
    <row r="32" spans="1:10" s="22" customFormat="1" ht="12.75" x14ac:dyDescent="0.2">
      <c r="A32" s="61">
        <v>2231</v>
      </c>
      <c r="B32" s="62" t="s">
        <v>17</v>
      </c>
      <c r="C32" s="71">
        <v>0</v>
      </c>
      <c r="D32" s="71">
        <v>0</v>
      </c>
      <c r="E32" s="71">
        <v>0</v>
      </c>
      <c r="F32" s="71"/>
      <c r="G32" s="68"/>
      <c r="H32" s="71">
        <v>0</v>
      </c>
      <c r="I32" s="74"/>
      <c r="J32" s="68">
        <f t="shared" si="2"/>
        <v>0</v>
      </c>
    </row>
    <row r="33" spans="1:11" s="22" customFormat="1" ht="25.5" x14ac:dyDescent="0.2">
      <c r="A33" s="61">
        <v>2311</v>
      </c>
      <c r="B33" s="62" t="s">
        <v>165</v>
      </c>
      <c r="C33" s="71">
        <v>0</v>
      </c>
      <c r="D33" s="71">
        <v>0</v>
      </c>
      <c r="E33" s="71">
        <v>0</v>
      </c>
      <c r="F33" s="71"/>
      <c r="G33" s="68"/>
      <c r="H33" s="71">
        <v>15500</v>
      </c>
      <c r="I33" s="74"/>
      <c r="J33" s="68">
        <f t="shared" si="2"/>
        <v>15500</v>
      </c>
    </row>
    <row r="34" spans="1:11" s="22" customFormat="1" ht="12.75" x14ac:dyDescent="0.2">
      <c r="A34" s="61">
        <v>2411</v>
      </c>
      <c r="B34" s="62" t="s">
        <v>18</v>
      </c>
      <c r="C34" s="71">
        <v>0</v>
      </c>
      <c r="D34" s="71">
        <v>0</v>
      </c>
      <c r="E34" s="71">
        <v>0</v>
      </c>
      <c r="F34" s="71"/>
      <c r="G34" s="68"/>
      <c r="H34" s="71">
        <v>23000</v>
      </c>
      <c r="I34" s="74"/>
      <c r="J34" s="68">
        <f t="shared" si="2"/>
        <v>23000</v>
      </c>
    </row>
    <row r="35" spans="1:11" s="22" customFormat="1" ht="12.75" x14ac:dyDescent="0.2">
      <c r="A35" s="61">
        <v>2421</v>
      </c>
      <c r="B35" s="62" t="s">
        <v>19</v>
      </c>
      <c r="C35" s="71">
        <v>0</v>
      </c>
      <c r="D35" s="71">
        <v>0</v>
      </c>
      <c r="E35" s="71">
        <v>0</v>
      </c>
      <c r="F35" s="71">
        <v>22200</v>
      </c>
      <c r="G35" s="68"/>
      <c r="H35" s="71"/>
      <c r="I35" s="74"/>
      <c r="J35" s="68">
        <f t="shared" si="2"/>
        <v>22200</v>
      </c>
    </row>
    <row r="36" spans="1:11" s="22" customFormat="1" ht="12.75" x14ac:dyDescent="0.2">
      <c r="A36" s="61">
        <v>2431</v>
      </c>
      <c r="B36" s="62" t="s">
        <v>166</v>
      </c>
      <c r="C36" s="71">
        <v>0</v>
      </c>
      <c r="D36" s="71">
        <v>0</v>
      </c>
      <c r="E36" s="71">
        <v>0</v>
      </c>
      <c r="F36" s="74">
        <v>23200</v>
      </c>
      <c r="G36" s="68"/>
      <c r="H36" s="71"/>
      <c r="I36" s="74"/>
      <c r="J36" s="68">
        <f t="shared" si="2"/>
        <v>23200</v>
      </c>
      <c r="K36" s="72"/>
    </row>
    <row r="37" spans="1:11" s="22" customFormat="1" ht="12.75" x14ac:dyDescent="0.2">
      <c r="A37" s="61">
        <v>2441</v>
      </c>
      <c r="B37" s="62" t="s">
        <v>20</v>
      </c>
      <c r="C37" s="71">
        <v>0</v>
      </c>
      <c r="D37" s="71">
        <v>8000</v>
      </c>
      <c r="E37" s="71">
        <v>2500</v>
      </c>
      <c r="F37" s="71">
        <v>3680</v>
      </c>
      <c r="G37" s="68"/>
      <c r="H37" s="68"/>
      <c r="I37" s="74"/>
      <c r="J37" s="68">
        <f t="shared" si="2"/>
        <v>14180</v>
      </c>
    </row>
    <row r="38" spans="1:11" s="22" customFormat="1" ht="12.75" x14ac:dyDescent="0.2">
      <c r="A38" s="61">
        <v>2451</v>
      </c>
      <c r="B38" s="62" t="s">
        <v>21</v>
      </c>
      <c r="C38" s="71">
        <v>0</v>
      </c>
      <c r="D38" s="71">
        <v>0</v>
      </c>
      <c r="E38" s="71">
        <v>0</v>
      </c>
      <c r="F38" s="71">
        <v>16100</v>
      </c>
      <c r="G38" s="68"/>
      <c r="H38" s="68"/>
      <c r="I38" s="74"/>
      <c r="J38" s="68">
        <f t="shared" si="2"/>
        <v>16100</v>
      </c>
    </row>
    <row r="39" spans="1:11" s="22" customFormat="1" ht="12.75" x14ac:dyDescent="0.2">
      <c r="A39" s="61">
        <v>2461</v>
      </c>
      <c r="B39" s="62" t="s">
        <v>22</v>
      </c>
      <c r="C39" s="71">
        <v>0</v>
      </c>
      <c r="D39" s="71">
        <v>43510</v>
      </c>
      <c r="E39" s="71">
        <v>0</v>
      </c>
      <c r="F39" s="71">
        <v>198751.79</v>
      </c>
      <c r="G39" s="73"/>
      <c r="H39" s="73"/>
      <c r="I39" s="74"/>
      <c r="J39" s="68">
        <f t="shared" si="2"/>
        <v>242261.79</v>
      </c>
    </row>
    <row r="40" spans="1:11" s="22" customFormat="1" ht="12.75" x14ac:dyDescent="0.2">
      <c r="A40" s="61">
        <v>2471</v>
      </c>
      <c r="B40" s="62" t="s">
        <v>23</v>
      </c>
      <c r="C40" s="71">
        <v>0</v>
      </c>
      <c r="D40" s="71">
        <v>22265</v>
      </c>
      <c r="E40" s="71">
        <v>188000</v>
      </c>
      <c r="F40" s="71">
        <v>5855</v>
      </c>
      <c r="G40" s="73"/>
      <c r="H40" s="73"/>
      <c r="I40" s="74"/>
      <c r="J40" s="68">
        <f t="shared" si="2"/>
        <v>216120</v>
      </c>
    </row>
    <row r="41" spans="1:11" s="22" customFormat="1" ht="12.75" x14ac:dyDescent="0.2">
      <c r="A41" s="61">
        <v>2481</v>
      </c>
      <c r="B41" s="62" t="s">
        <v>24</v>
      </c>
      <c r="C41" s="71">
        <v>0</v>
      </c>
      <c r="D41" s="71">
        <v>3000</v>
      </c>
      <c r="E41" s="71">
        <v>0</v>
      </c>
      <c r="F41" s="71">
        <v>29566</v>
      </c>
      <c r="G41" s="73"/>
      <c r="H41" s="73"/>
      <c r="I41" s="74"/>
      <c r="J41" s="68">
        <f t="shared" si="2"/>
        <v>32566</v>
      </c>
    </row>
    <row r="42" spans="1:11" s="22" customFormat="1" ht="12.75" x14ac:dyDescent="0.2">
      <c r="A42" s="61">
        <v>2491</v>
      </c>
      <c r="B42" s="62" t="s">
        <v>25</v>
      </c>
      <c r="C42" s="71">
        <v>0</v>
      </c>
      <c r="D42" s="71">
        <v>0</v>
      </c>
      <c r="E42" s="71">
        <v>0</v>
      </c>
      <c r="F42" s="71">
        <v>61371.05</v>
      </c>
      <c r="G42" s="72"/>
      <c r="H42" s="73">
        <v>1728.95</v>
      </c>
      <c r="I42" s="74"/>
      <c r="J42" s="68">
        <f>SUM(C42:H42)</f>
        <v>63100</v>
      </c>
    </row>
    <row r="43" spans="1:11" s="22" customFormat="1" ht="12.75" x14ac:dyDescent="0.2">
      <c r="A43" s="61">
        <v>2511</v>
      </c>
      <c r="B43" s="62" t="s">
        <v>167</v>
      </c>
      <c r="C43" s="71">
        <v>0</v>
      </c>
      <c r="D43" s="71">
        <v>0</v>
      </c>
      <c r="E43" s="71">
        <v>0</v>
      </c>
      <c r="F43" s="71"/>
      <c r="G43" s="71">
        <v>39000</v>
      </c>
      <c r="H43" s="73"/>
      <c r="I43" s="74"/>
      <c r="J43" s="68">
        <f t="shared" si="2"/>
        <v>39000</v>
      </c>
    </row>
    <row r="44" spans="1:11" s="22" customFormat="1" ht="12.75" x14ac:dyDescent="0.2">
      <c r="A44" s="61">
        <v>2521</v>
      </c>
      <c r="B44" s="62" t="s">
        <v>26</v>
      </c>
      <c r="C44" s="71">
        <v>0</v>
      </c>
      <c r="D44" s="71">
        <v>0</v>
      </c>
      <c r="E44" s="71">
        <v>0</v>
      </c>
      <c r="F44" s="71"/>
      <c r="G44" s="71">
        <v>100000</v>
      </c>
      <c r="H44" s="73"/>
      <c r="I44" s="74"/>
      <c r="J44" s="68">
        <f t="shared" si="2"/>
        <v>100000</v>
      </c>
    </row>
    <row r="45" spans="1:11" s="22" customFormat="1" ht="12.75" x14ac:dyDescent="0.2">
      <c r="A45" s="61">
        <v>2531</v>
      </c>
      <c r="B45" s="62" t="s">
        <v>27</v>
      </c>
      <c r="C45" s="71">
        <v>0</v>
      </c>
      <c r="D45" s="71">
        <v>1000</v>
      </c>
      <c r="E45" s="71">
        <v>14000</v>
      </c>
      <c r="F45" s="71">
        <v>3000</v>
      </c>
      <c r="G45" s="73"/>
      <c r="H45" s="73"/>
      <c r="I45" s="74"/>
      <c r="J45" s="68">
        <f t="shared" si="2"/>
        <v>18000</v>
      </c>
    </row>
    <row r="46" spans="1:11" s="22" customFormat="1" ht="12.75" x14ac:dyDescent="0.2">
      <c r="A46" s="61">
        <v>2541</v>
      </c>
      <c r="B46" s="62" t="s">
        <v>28</v>
      </c>
      <c r="C46" s="71">
        <v>0</v>
      </c>
      <c r="D46" s="71">
        <v>0</v>
      </c>
      <c r="E46" s="71">
        <v>329.54</v>
      </c>
      <c r="F46" s="71">
        <v>6370.46</v>
      </c>
      <c r="G46" s="73"/>
      <c r="H46" s="74"/>
      <c r="I46" s="74"/>
      <c r="J46" s="68">
        <f>SUM(C46:H46)</f>
        <v>6700</v>
      </c>
    </row>
    <row r="47" spans="1:11" s="22" customFormat="1" ht="12.75" x14ac:dyDescent="0.2">
      <c r="A47" s="61">
        <v>2551</v>
      </c>
      <c r="B47" s="62" t="s">
        <v>29</v>
      </c>
      <c r="C47" s="71">
        <v>0</v>
      </c>
      <c r="D47" s="71">
        <v>0</v>
      </c>
      <c r="E47" s="71">
        <v>0</v>
      </c>
      <c r="F47" s="71">
        <v>64420.740000000005</v>
      </c>
      <c r="G47" s="73"/>
      <c r="H47" s="73"/>
      <c r="I47" s="74"/>
      <c r="J47" s="68">
        <f t="shared" si="2"/>
        <v>64420.740000000005</v>
      </c>
    </row>
    <row r="48" spans="1:11" s="22" customFormat="1" ht="12.75" x14ac:dyDescent="0.2">
      <c r="A48" s="61">
        <v>2561</v>
      </c>
      <c r="B48" s="62" t="s">
        <v>168</v>
      </c>
      <c r="C48" s="71">
        <v>0</v>
      </c>
      <c r="D48" s="71">
        <v>0</v>
      </c>
      <c r="E48" s="71">
        <v>0</v>
      </c>
      <c r="F48" s="71"/>
      <c r="G48" s="71">
        <v>126850</v>
      </c>
      <c r="H48" s="73"/>
      <c r="I48" s="74"/>
      <c r="J48" s="68">
        <f t="shared" si="2"/>
        <v>126850</v>
      </c>
    </row>
    <row r="49" spans="1:10" s="22" customFormat="1" ht="12.75" x14ac:dyDescent="0.2">
      <c r="A49" s="61">
        <v>2591</v>
      </c>
      <c r="B49" s="62" t="s">
        <v>169</v>
      </c>
      <c r="C49" s="71">
        <v>0</v>
      </c>
      <c r="D49" s="71">
        <v>0</v>
      </c>
      <c r="E49" s="71">
        <v>0</v>
      </c>
      <c r="F49" s="71"/>
      <c r="G49" s="71">
        <v>81700</v>
      </c>
      <c r="H49" s="73"/>
      <c r="I49" s="74"/>
      <c r="J49" s="68">
        <f t="shared" si="2"/>
        <v>81700</v>
      </c>
    </row>
    <row r="50" spans="1:10" s="22" customFormat="1" ht="12.75" x14ac:dyDescent="0.2">
      <c r="A50" s="61">
        <v>2611</v>
      </c>
      <c r="B50" s="62" t="s">
        <v>136</v>
      </c>
      <c r="C50" s="71">
        <v>0</v>
      </c>
      <c r="D50" s="71">
        <v>0</v>
      </c>
      <c r="E50" s="71">
        <v>0</v>
      </c>
      <c r="F50" s="71"/>
      <c r="G50" s="71">
        <v>222284</v>
      </c>
      <c r="H50" s="73"/>
      <c r="I50" s="74"/>
      <c r="J50" s="68">
        <f t="shared" si="2"/>
        <v>222284</v>
      </c>
    </row>
    <row r="51" spans="1:10" s="22" customFormat="1" ht="12.75" x14ac:dyDescent="0.2">
      <c r="A51" s="61">
        <v>2614</v>
      </c>
      <c r="B51" s="63" t="s">
        <v>143</v>
      </c>
      <c r="C51" s="71">
        <v>0</v>
      </c>
      <c r="D51" s="71">
        <v>0</v>
      </c>
      <c r="E51" s="71">
        <v>0</v>
      </c>
      <c r="F51" s="71">
        <v>6000</v>
      </c>
      <c r="G51" s="73"/>
      <c r="H51" s="73"/>
      <c r="I51" s="74"/>
      <c r="J51" s="68">
        <f t="shared" si="2"/>
        <v>6000</v>
      </c>
    </row>
    <row r="52" spans="1:10" s="22" customFormat="1" ht="12.75" x14ac:dyDescent="0.2">
      <c r="A52" s="61">
        <v>2711</v>
      </c>
      <c r="B52" s="62" t="s">
        <v>144</v>
      </c>
      <c r="C52" s="71">
        <v>0</v>
      </c>
      <c r="D52" s="71">
        <v>0</v>
      </c>
      <c r="E52" s="71">
        <v>39000</v>
      </c>
      <c r="F52" s="71"/>
      <c r="G52" s="71">
        <v>70000</v>
      </c>
      <c r="H52" s="73"/>
      <c r="I52" s="74"/>
      <c r="J52" s="68">
        <f t="shared" si="2"/>
        <v>109000</v>
      </c>
    </row>
    <row r="53" spans="1:10" s="22" customFormat="1" ht="12.75" x14ac:dyDescent="0.2">
      <c r="A53" s="61">
        <v>2721</v>
      </c>
      <c r="B53" s="62" t="s">
        <v>30</v>
      </c>
      <c r="C53" s="71">
        <v>0</v>
      </c>
      <c r="D53" s="71">
        <v>8000</v>
      </c>
      <c r="E53" s="71">
        <v>3000</v>
      </c>
      <c r="F53" s="71"/>
      <c r="G53" s="71">
        <v>15900</v>
      </c>
      <c r="H53" s="73"/>
      <c r="I53" s="74"/>
      <c r="J53" s="68">
        <f t="shared" si="2"/>
        <v>26900</v>
      </c>
    </row>
    <row r="54" spans="1:10" s="22" customFormat="1" ht="12.75" x14ac:dyDescent="0.2">
      <c r="A54" s="61">
        <v>2731</v>
      </c>
      <c r="B54" s="62" t="s">
        <v>31</v>
      </c>
      <c r="C54" s="71">
        <v>0</v>
      </c>
      <c r="D54" s="71">
        <v>0</v>
      </c>
      <c r="E54" s="71">
        <v>23380</v>
      </c>
      <c r="F54" s="71">
        <v>0</v>
      </c>
      <c r="G54" s="73"/>
      <c r="H54" s="73"/>
      <c r="I54" s="74"/>
      <c r="J54" s="68">
        <f t="shared" si="2"/>
        <v>23380</v>
      </c>
    </row>
    <row r="55" spans="1:10" s="22" customFormat="1" ht="12.75" x14ac:dyDescent="0.2">
      <c r="A55" s="61">
        <v>2741</v>
      </c>
      <c r="B55" s="62" t="s">
        <v>170</v>
      </c>
      <c r="C55" s="71">
        <v>0</v>
      </c>
      <c r="D55" s="71">
        <v>0</v>
      </c>
      <c r="E55" s="71">
        <v>0</v>
      </c>
      <c r="F55" s="71"/>
      <c r="G55" s="71">
        <v>500</v>
      </c>
      <c r="H55" s="72"/>
      <c r="I55" s="74"/>
      <c r="J55" s="68">
        <f>SUM(C55:G55)</f>
        <v>500</v>
      </c>
    </row>
    <row r="56" spans="1:10" s="22" customFormat="1" ht="12.75" x14ac:dyDescent="0.2">
      <c r="A56" s="61">
        <v>2751</v>
      </c>
      <c r="B56" s="62" t="s">
        <v>171</v>
      </c>
      <c r="C56" s="71">
        <v>0</v>
      </c>
      <c r="D56" s="71">
        <v>0</v>
      </c>
      <c r="E56" s="71">
        <v>0</v>
      </c>
      <c r="F56" s="71">
        <v>6000</v>
      </c>
      <c r="G56" s="71"/>
      <c r="H56" s="73"/>
      <c r="I56" s="74"/>
      <c r="J56" s="68">
        <f t="shared" si="2"/>
        <v>6000</v>
      </c>
    </row>
    <row r="57" spans="1:10" s="22" customFormat="1" ht="12.75" x14ac:dyDescent="0.2">
      <c r="A57" s="61">
        <v>2911</v>
      </c>
      <c r="B57" s="62" t="s">
        <v>32</v>
      </c>
      <c r="C57" s="71">
        <v>0</v>
      </c>
      <c r="D57" s="71">
        <v>0</v>
      </c>
      <c r="E57" s="71">
        <v>0</v>
      </c>
      <c r="F57" s="71">
        <f>69479.93-17124.2</f>
        <v>52355.729999999996</v>
      </c>
      <c r="G57" s="71"/>
      <c r="H57" s="73"/>
      <c r="I57" s="74"/>
      <c r="J57" s="68">
        <f t="shared" si="2"/>
        <v>52355.729999999996</v>
      </c>
    </row>
    <row r="58" spans="1:10" s="22" customFormat="1" ht="12.75" x14ac:dyDescent="0.2">
      <c r="A58" s="61">
        <v>2921</v>
      </c>
      <c r="B58" s="62" t="s">
        <v>33</v>
      </c>
      <c r="C58" s="71">
        <v>0</v>
      </c>
      <c r="D58" s="71">
        <v>0</v>
      </c>
      <c r="E58" s="71">
        <v>0</v>
      </c>
      <c r="F58" s="71"/>
      <c r="G58" s="73"/>
      <c r="H58" s="71">
        <v>18000</v>
      </c>
      <c r="I58" s="74"/>
      <c r="J58" s="68">
        <f t="shared" si="2"/>
        <v>18000</v>
      </c>
    </row>
    <row r="59" spans="1:10" s="22" customFormat="1" ht="25.5" x14ac:dyDescent="0.2">
      <c r="A59" s="61">
        <v>2931</v>
      </c>
      <c r="B59" s="62" t="s">
        <v>34</v>
      </c>
      <c r="C59" s="71">
        <v>0</v>
      </c>
      <c r="D59" s="71">
        <v>0</v>
      </c>
      <c r="E59" s="71">
        <v>0</v>
      </c>
      <c r="F59" s="71">
        <v>5500</v>
      </c>
      <c r="G59" s="73"/>
      <c r="H59" s="73"/>
      <c r="I59" s="74"/>
      <c r="J59" s="68">
        <f t="shared" si="2"/>
        <v>5500</v>
      </c>
    </row>
    <row r="60" spans="1:10" s="22" customFormat="1" ht="25.5" x14ac:dyDescent="0.2">
      <c r="A60" s="61">
        <v>2941</v>
      </c>
      <c r="B60" s="62" t="s">
        <v>35</v>
      </c>
      <c r="C60" s="71">
        <v>0</v>
      </c>
      <c r="D60" s="71">
        <v>0</v>
      </c>
      <c r="E60" s="71">
        <v>0</v>
      </c>
      <c r="F60" s="71"/>
      <c r="G60" s="71">
        <v>22500</v>
      </c>
      <c r="H60" s="73"/>
      <c r="I60" s="74"/>
      <c r="J60" s="68">
        <f t="shared" si="2"/>
        <v>22500</v>
      </c>
    </row>
    <row r="61" spans="1:10" s="22" customFormat="1" ht="25.5" x14ac:dyDescent="0.2">
      <c r="A61" s="61">
        <v>2951</v>
      </c>
      <c r="B61" s="62" t="s">
        <v>36</v>
      </c>
      <c r="C61" s="71">
        <v>0</v>
      </c>
      <c r="D61" s="71">
        <v>0</v>
      </c>
      <c r="E61" s="71">
        <v>0</v>
      </c>
      <c r="F61" s="71">
        <v>12450</v>
      </c>
      <c r="G61" s="73"/>
      <c r="H61" s="73"/>
      <c r="I61" s="74"/>
      <c r="J61" s="68">
        <f t="shared" si="2"/>
        <v>12450</v>
      </c>
    </row>
    <row r="62" spans="1:10" s="22" customFormat="1" ht="12.75" x14ac:dyDescent="0.2">
      <c r="A62" s="61">
        <v>2961</v>
      </c>
      <c r="B62" s="62" t="s">
        <v>37</v>
      </c>
      <c r="C62" s="71">
        <v>0</v>
      </c>
      <c r="D62" s="71">
        <v>0</v>
      </c>
      <c r="E62" s="71">
        <v>0</v>
      </c>
      <c r="F62" s="71">
        <v>40400</v>
      </c>
      <c r="G62" s="73"/>
      <c r="H62" s="73"/>
      <c r="I62" s="74"/>
      <c r="J62" s="68">
        <f t="shared" si="2"/>
        <v>40400</v>
      </c>
    </row>
    <row r="63" spans="1:10" s="22" customFormat="1" ht="12.75" x14ac:dyDescent="0.2">
      <c r="A63" s="61">
        <v>2981</v>
      </c>
      <c r="B63" s="62" t="s">
        <v>38</v>
      </c>
      <c r="C63" s="71">
        <v>0</v>
      </c>
      <c r="D63" s="71">
        <v>24290</v>
      </c>
      <c r="E63" s="71">
        <v>0</v>
      </c>
      <c r="F63" s="71">
        <v>0</v>
      </c>
      <c r="G63" s="73"/>
      <c r="H63" s="73"/>
      <c r="I63" s="74"/>
      <c r="J63" s="68">
        <f t="shared" si="2"/>
        <v>24290</v>
      </c>
    </row>
    <row r="64" spans="1:10" s="22" customFormat="1" ht="12.75" x14ac:dyDescent="0.2">
      <c r="A64" s="61">
        <v>2991</v>
      </c>
      <c r="B64" s="62" t="s">
        <v>172</v>
      </c>
      <c r="C64" s="71">
        <v>0</v>
      </c>
      <c r="D64" s="71">
        <v>0</v>
      </c>
      <c r="E64" s="71">
        <v>0</v>
      </c>
      <c r="F64" s="71">
        <v>31000</v>
      </c>
      <c r="G64" s="73"/>
      <c r="H64" s="73"/>
      <c r="I64" s="74"/>
      <c r="J64" s="68">
        <f t="shared" si="2"/>
        <v>31000</v>
      </c>
    </row>
    <row r="65" spans="1:15" s="29" customFormat="1" ht="12.75" x14ac:dyDescent="0.2">
      <c r="A65" s="28"/>
      <c r="B65" s="26" t="s">
        <v>108</v>
      </c>
      <c r="C65" s="65">
        <f>SUM(C25:C64)</f>
        <v>0</v>
      </c>
      <c r="D65" s="65">
        <f t="shared" ref="D65:J65" si="3">SUM(D25:D64)</f>
        <v>166869</v>
      </c>
      <c r="E65" s="65">
        <f t="shared" si="3"/>
        <v>315310.54000000004</v>
      </c>
      <c r="F65" s="65">
        <f>SUM(F25:F64)</f>
        <v>588220.77</v>
      </c>
      <c r="G65" s="65">
        <f t="shared" si="3"/>
        <v>678734</v>
      </c>
      <c r="H65" s="65">
        <f>SUM(H25:H64)</f>
        <v>469426.37</v>
      </c>
      <c r="I65" s="65">
        <f t="shared" si="3"/>
        <v>0</v>
      </c>
      <c r="J65" s="65">
        <f t="shared" si="3"/>
        <v>2218560.6799999997</v>
      </c>
      <c r="L65" s="75"/>
    </row>
    <row r="66" spans="1:15" s="22" customFormat="1" ht="12.75" x14ac:dyDescent="0.2">
      <c r="A66" s="20" t="s">
        <v>39</v>
      </c>
      <c r="B66" s="21"/>
      <c r="C66" s="64"/>
      <c r="D66" s="64"/>
      <c r="E66" s="64"/>
      <c r="F66" s="64"/>
      <c r="G66" s="64"/>
      <c r="H66" s="64"/>
      <c r="I66" s="64"/>
      <c r="J66" s="64"/>
    </row>
    <row r="67" spans="1:15" s="22" customFormat="1" ht="12.75" x14ac:dyDescent="0.2">
      <c r="A67" s="61">
        <v>3111</v>
      </c>
      <c r="B67" s="62" t="s">
        <v>40</v>
      </c>
      <c r="C67" s="71">
        <v>0</v>
      </c>
      <c r="D67" s="71">
        <v>290000</v>
      </c>
      <c r="E67" s="71">
        <v>0</v>
      </c>
      <c r="F67" s="71">
        <v>0</v>
      </c>
      <c r="G67" s="68"/>
      <c r="H67" s="68"/>
      <c r="I67" s="68"/>
      <c r="J67" s="68">
        <f t="shared" ref="J67:J110" si="4">SUM(C67:I67)</f>
        <v>290000</v>
      </c>
      <c r="O67" s="72"/>
    </row>
    <row r="68" spans="1:15" s="22" customFormat="1" ht="12.75" x14ac:dyDescent="0.2">
      <c r="A68" s="61">
        <v>3121</v>
      </c>
      <c r="B68" s="62" t="s">
        <v>173</v>
      </c>
      <c r="C68" s="71">
        <v>0</v>
      </c>
      <c r="D68" s="71">
        <v>0</v>
      </c>
      <c r="E68" s="71">
        <v>0</v>
      </c>
      <c r="F68" s="71"/>
      <c r="G68" s="71">
        <v>24000</v>
      </c>
      <c r="H68" s="68"/>
      <c r="I68" s="68"/>
      <c r="J68" s="68">
        <f t="shared" si="4"/>
        <v>24000</v>
      </c>
    </row>
    <row r="69" spans="1:15" s="22" customFormat="1" ht="12.75" x14ac:dyDescent="0.2">
      <c r="A69" s="61">
        <v>3141</v>
      </c>
      <c r="B69" s="62" t="s">
        <v>41</v>
      </c>
      <c r="C69" s="71">
        <v>0</v>
      </c>
      <c r="D69" s="71">
        <v>0</v>
      </c>
      <c r="E69" s="71">
        <v>0</v>
      </c>
      <c r="F69" s="71"/>
      <c r="G69" s="71">
        <v>0</v>
      </c>
      <c r="H69" s="68"/>
      <c r="I69" s="68"/>
      <c r="J69" s="68">
        <f t="shared" si="4"/>
        <v>0</v>
      </c>
    </row>
    <row r="70" spans="1:15" s="22" customFormat="1" ht="12.75" x14ac:dyDescent="0.2">
      <c r="A70" s="61">
        <v>3171</v>
      </c>
      <c r="B70" s="62" t="s">
        <v>42</v>
      </c>
      <c r="C70" s="71">
        <v>0</v>
      </c>
      <c r="D70" s="71">
        <v>0</v>
      </c>
      <c r="E70" s="71">
        <v>0</v>
      </c>
      <c r="F70" s="72"/>
      <c r="G70" s="72">
        <v>450000</v>
      </c>
      <c r="H70" s="68"/>
      <c r="I70" s="68"/>
      <c r="J70" s="68">
        <f t="shared" si="4"/>
        <v>450000</v>
      </c>
    </row>
    <row r="71" spans="1:15" s="22" customFormat="1" ht="12.75" x14ac:dyDescent="0.2">
      <c r="A71" s="61">
        <v>3181</v>
      </c>
      <c r="B71" s="62" t="s">
        <v>43</v>
      </c>
      <c r="C71" s="71">
        <v>0</v>
      </c>
      <c r="D71" s="71">
        <v>9600</v>
      </c>
      <c r="E71" s="71">
        <v>0</v>
      </c>
      <c r="F71" s="71"/>
      <c r="G71" s="71">
        <v>0</v>
      </c>
      <c r="H71" s="68"/>
      <c r="I71" s="68"/>
      <c r="J71" s="68">
        <f t="shared" si="4"/>
        <v>9600</v>
      </c>
    </row>
    <row r="72" spans="1:15" s="22" customFormat="1" ht="12.75" x14ac:dyDescent="0.2">
      <c r="A72" s="61">
        <v>3221</v>
      </c>
      <c r="B72" s="62" t="s">
        <v>174</v>
      </c>
      <c r="C72" s="71">
        <v>0</v>
      </c>
      <c r="D72" s="71">
        <v>0</v>
      </c>
      <c r="E72" s="71">
        <v>0</v>
      </c>
      <c r="F72" s="71"/>
      <c r="G72" s="71">
        <v>24732</v>
      </c>
      <c r="H72" s="68"/>
      <c r="I72" s="68"/>
      <c r="J72" s="68">
        <f t="shared" si="4"/>
        <v>24732</v>
      </c>
      <c r="O72" s="72"/>
    </row>
    <row r="73" spans="1:15" s="22" customFormat="1" ht="12.75" x14ac:dyDescent="0.2">
      <c r="A73" s="61">
        <v>3261</v>
      </c>
      <c r="B73" s="62" t="s">
        <v>44</v>
      </c>
      <c r="C73" s="71">
        <v>0</v>
      </c>
      <c r="D73" s="71">
        <v>0</v>
      </c>
      <c r="E73" s="71">
        <v>0</v>
      </c>
      <c r="F73" s="71"/>
      <c r="G73" s="71">
        <v>272000</v>
      </c>
      <c r="H73" s="68"/>
      <c r="I73" s="68"/>
      <c r="J73" s="68">
        <f t="shared" si="4"/>
        <v>272000</v>
      </c>
    </row>
    <row r="74" spans="1:15" s="22" customFormat="1" ht="12.75" x14ac:dyDescent="0.2">
      <c r="A74" s="61">
        <v>3291</v>
      </c>
      <c r="B74" s="62" t="s">
        <v>175</v>
      </c>
      <c r="C74" s="71">
        <v>0</v>
      </c>
      <c r="D74" s="71">
        <v>0</v>
      </c>
      <c r="E74" s="71">
        <v>72000</v>
      </c>
      <c r="F74" s="71"/>
      <c r="G74" s="71">
        <v>0</v>
      </c>
      <c r="H74" s="68"/>
      <c r="I74" s="68"/>
      <c r="J74" s="68">
        <f t="shared" si="4"/>
        <v>72000</v>
      </c>
    </row>
    <row r="75" spans="1:15" s="22" customFormat="1" ht="12.75" x14ac:dyDescent="0.2">
      <c r="A75" s="61">
        <v>3311</v>
      </c>
      <c r="B75" s="62" t="s">
        <v>45</v>
      </c>
      <c r="C75" s="71">
        <v>0</v>
      </c>
      <c r="D75" s="71">
        <v>219200</v>
      </c>
      <c r="E75" s="71">
        <v>0</v>
      </c>
      <c r="F75" s="71"/>
      <c r="G75" s="71">
        <v>0</v>
      </c>
      <c r="H75" s="68"/>
      <c r="I75" s="68"/>
      <c r="J75" s="68">
        <f t="shared" si="4"/>
        <v>219200</v>
      </c>
    </row>
    <row r="76" spans="1:15" s="22" customFormat="1" ht="12.75" x14ac:dyDescent="0.2">
      <c r="A76" s="61">
        <v>3321</v>
      </c>
      <c r="B76" s="62" t="s">
        <v>176</v>
      </c>
      <c r="C76" s="71">
        <v>0</v>
      </c>
      <c r="D76" s="71">
        <v>5000</v>
      </c>
      <c r="E76" s="71">
        <v>0</v>
      </c>
      <c r="F76" s="71"/>
      <c r="G76" s="71">
        <v>11000</v>
      </c>
      <c r="H76" s="68"/>
      <c r="I76" s="68"/>
      <c r="J76" s="68">
        <f t="shared" si="4"/>
        <v>16000</v>
      </c>
    </row>
    <row r="77" spans="1:15" s="22" customFormat="1" ht="12.75" x14ac:dyDescent="0.2">
      <c r="A77" s="61">
        <v>3331</v>
      </c>
      <c r="B77" s="62" t="s">
        <v>177</v>
      </c>
      <c r="C77" s="71">
        <v>0</v>
      </c>
      <c r="D77" s="71">
        <v>160080</v>
      </c>
      <c r="E77" s="71">
        <v>75000</v>
      </c>
      <c r="F77" s="71"/>
      <c r="G77" s="71">
        <v>192630</v>
      </c>
      <c r="H77" s="68"/>
      <c r="I77" s="68"/>
      <c r="J77" s="68">
        <f t="shared" si="4"/>
        <v>427710</v>
      </c>
    </row>
    <row r="78" spans="1:15" s="22" customFormat="1" ht="12.75" x14ac:dyDescent="0.2">
      <c r="A78" s="61">
        <v>3341</v>
      </c>
      <c r="B78" s="62" t="s">
        <v>46</v>
      </c>
      <c r="C78" s="71">
        <v>0</v>
      </c>
      <c r="D78" s="71">
        <v>0</v>
      </c>
      <c r="E78" s="71">
        <v>0</v>
      </c>
      <c r="F78" s="71"/>
      <c r="G78" s="71">
        <v>0</v>
      </c>
      <c r="H78" s="68"/>
      <c r="I78" s="68"/>
      <c r="J78" s="68">
        <f t="shared" si="4"/>
        <v>0</v>
      </c>
    </row>
    <row r="79" spans="1:15" s="22" customFormat="1" ht="12.75" x14ac:dyDescent="0.2">
      <c r="A79" s="61">
        <v>3342</v>
      </c>
      <c r="B79" s="62" t="s">
        <v>47</v>
      </c>
      <c r="C79" s="71">
        <v>0</v>
      </c>
      <c r="D79" s="71">
        <v>34000</v>
      </c>
      <c r="E79" s="71">
        <v>15000</v>
      </c>
      <c r="F79" s="71">
        <v>157500</v>
      </c>
      <c r="G79" s="72"/>
      <c r="H79" s="68"/>
      <c r="I79" s="68"/>
      <c r="J79" s="68">
        <f t="shared" si="4"/>
        <v>206500</v>
      </c>
    </row>
    <row r="80" spans="1:15" s="22" customFormat="1" ht="12.75" x14ac:dyDescent="0.2">
      <c r="A80" s="61">
        <v>3361</v>
      </c>
      <c r="B80" s="62" t="s">
        <v>48</v>
      </c>
      <c r="C80" s="71">
        <v>0</v>
      </c>
      <c r="D80" s="71">
        <v>0</v>
      </c>
      <c r="E80" s="71">
        <v>0</v>
      </c>
      <c r="F80" s="71">
        <v>0</v>
      </c>
      <c r="G80" s="68"/>
      <c r="H80" s="68"/>
      <c r="I80" s="68"/>
      <c r="J80" s="68">
        <f t="shared" si="4"/>
        <v>0</v>
      </c>
    </row>
    <row r="81" spans="1:10" s="22" customFormat="1" ht="12.75" x14ac:dyDescent="0.2">
      <c r="A81" s="61">
        <v>3362</v>
      </c>
      <c r="B81" s="62" t="s">
        <v>49</v>
      </c>
      <c r="C81" s="71">
        <v>0</v>
      </c>
      <c r="D81" s="71">
        <v>135000</v>
      </c>
      <c r="E81" s="71">
        <v>0</v>
      </c>
      <c r="F81" s="71">
        <v>0</v>
      </c>
      <c r="G81" s="68"/>
      <c r="H81" s="68"/>
      <c r="I81" s="68"/>
      <c r="J81" s="68">
        <f t="shared" si="4"/>
        <v>135000</v>
      </c>
    </row>
    <row r="82" spans="1:10" s="22" customFormat="1" ht="25.5" x14ac:dyDescent="0.2">
      <c r="A82" s="61">
        <v>3363</v>
      </c>
      <c r="B82" s="62" t="s">
        <v>137</v>
      </c>
      <c r="C82" s="71">
        <v>0</v>
      </c>
      <c r="D82" s="71">
        <v>5000</v>
      </c>
      <c r="E82" s="71">
        <v>65000</v>
      </c>
      <c r="F82" s="71">
        <v>0</v>
      </c>
      <c r="G82" s="68"/>
      <c r="H82" s="68"/>
      <c r="I82" s="68"/>
      <c r="J82" s="68">
        <f t="shared" si="4"/>
        <v>70000</v>
      </c>
    </row>
    <row r="83" spans="1:10" s="22" customFormat="1" ht="25.5" x14ac:dyDescent="0.2">
      <c r="A83" s="61">
        <v>3365</v>
      </c>
      <c r="B83" s="62" t="s">
        <v>138</v>
      </c>
      <c r="C83" s="71">
        <v>0</v>
      </c>
      <c r="D83" s="71">
        <v>0</v>
      </c>
      <c r="E83" s="71">
        <v>0</v>
      </c>
      <c r="F83" s="71">
        <v>0</v>
      </c>
      <c r="G83" s="68"/>
      <c r="H83" s="74"/>
      <c r="I83" s="68"/>
      <c r="J83" s="68">
        <f t="shared" si="4"/>
        <v>0</v>
      </c>
    </row>
    <row r="84" spans="1:10" s="22" customFormat="1" ht="12.75" x14ac:dyDescent="0.2">
      <c r="A84" s="61">
        <v>3366</v>
      </c>
      <c r="B84" s="62" t="s">
        <v>178</v>
      </c>
      <c r="C84" s="71">
        <v>0</v>
      </c>
      <c r="D84" s="71">
        <v>28000</v>
      </c>
      <c r="E84" s="71">
        <v>0</v>
      </c>
      <c r="F84" s="71">
        <v>0</v>
      </c>
      <c r="G84" s="68"/>
      <c r="H84" s="68"/>
      <c r="I84" s="68"/>
      <c r="J84" s="68">
        <f t="shared" si="4"/>
        <v>28000</v>
      </c>
    </row>
    <row r="85" spans="1:10" s="22" customFormat="1" ht="12.75" x14ac:dyDescent="0.2">
      <c r="A85" s="61">
        <v>3381</v>
      </c>
      <c r="B85" s="62" t="s">
        <v>50</v>
      </c>
      <c r="C85" s="71">
        <v>0</v>
      </c>
      <c r="D85" s="71">
        <v>0</v>
      </c>
      <c r="E85" s="71">
        <v>0</v>
      </c>
      <c r="F85" s="71">
        <v>0</v>
      </c>
      <c r="G85" s="68"/>
      <c r="H85" s="68"/>
      <c r="I85" s="68"/>
      <c r="J85" s="68">
        <f t="shared" si="4"/>
        <v>0</v>
      </c>
    </row>
    <row r="86" spans="1:10" s="22" customFormat="1" ht="12.75" x14ac:dyDescent="0.2">
      <c r="A86" s="61">
        <v>3391</v>
      </c>
      <c r="B86" s="62" t="s">
        <v>51</v>
      </c>
      <c r="C86" s="71">
        <v>0</v>
      </c>
      <c r="D86" s="71">
        <v>80000</v>
      </c>
      <c r="E86" s="71">
        <f>526000-75000+16000</f>
        <v>467000</v>
      </c>
      <c r="F86" s="71">
        <v>0</v>
      </c>
      <c r="G86" s="68"/>
      <c r="H86" s="68"/>
      <c r="I86" s="68"/>
      <c r="J86" s="68">
        <f t="shared" si="4"/>
        <v>547000</v>
      </c>
    </row>
    <row r="87" spans="1:10" s="22" customFormat="1" ht="12.75" x14ac:dyDescent="0.2">
      <c r="A87" s="61">
        <v>3411</v>
      </c>
      <c r="B87" s="62" t="s">
        <v>52</v>
      </c>
      <c r="C87" s="71">
        <v>0</v>
      </c>
      <c r="D87" s="71">
        <v>55000</v>
      </c>
      <c r="E87" s="71">
        <v>0</v>
      </c>
      <c r="F87" s="71">
        <v>0</v>
      </c>
      <c r="G87" s="68"/>
      <c r="H87" s="68"/>
      <c r="I87" s="68"/>
      <c r="J87" s="68">
        <f t="shared" si="4"/>
        <v>55000</v>
      </c>
    </row>
    <row r="88" spans="1:10" s="22" customFormat="1" ht="12.75" x14ac:dyDescent="0.2">
      <c r="A88" s="61">
        <v>3451</v>
      </c>
      <c r="B88" s="62" t="s">
        <v>53</v>
      </c>
      <c r="C88" s="71">
        <v>0</v>
      </c>
      <c r="D88" s="71">
        <v>0</v>
      </c>
      <c r="E88" s="71">
        <v>0</v>
      </c>
      <c r="F88" s="72"/>
      <c r="G88" s="71">
        <v>200000</v>
      </c>
      <c r="H88" s="68"/>
      <c r="I88" s="68"/>
      <c r="J88" s="68">
        <f t="shared" si="4"/>
        <v>200000</v>
      </c>
    </row>
    <row r="89" spans="1:10" s="22" customFormat="1" ht="12.75" x14ac:dyDescent="0.2">
      <c r="A89" s="61">
        <v>3471</v>
      </c>
      <c r="B89" s="62" t="s">
        <v>54</v>
      </c>
      <c r="C89" s="71">
        <v>0</v>
      </c>
      <c r="D89" s="71">
        <v>0</v>
      </c>
      <c r="E89" s="71">
        <v>15000</v>
      </c>
      <c r="F89" s="71">
        <v>10000</v>
      </c>
      <c r="G89" s="68"/>
      <c r="H89" s="68"/>
      <c r="I89" s="68"/>
      <c r="J89" s="68">
        <f t="shared" si="4"/>
        <v>25000</v>
      </c>
    </row>
    <row r="90" spans="1:10" s="22" customFormat="1" ht="12.75" x14ac:dyDescent="0.2">
      <c r="A90" s="61">
        <v>3511</v>
      </c>
      <c r="B90" s="62" t="s">
        <v>55</v>
      </c>
      <c r="C90" s="71">
        <v>0</v>
      </c>
      <c r="D90" s="71">
        <v>0</v>
      </c>
      <c r="E90" s="71">
        <v>60000</v>
      </c>
      <c r="F90" s="71">
        <v>0</v>
      </c>
      <c r="G90" s="68"/>
      <c r="H90" s="68"/>
      <c r="I90" s="68"/>
      <c r="J90" s="68">
        <f t="shared" si="4"/>
        <v>60000</v>
      </c>
    </row>
    <row r="91" spans="1:10" s="22" customFormat="1" ht="25.5" x14ac:dyDescent="0.2">
      <c r="A91" s="61">
        <v>3521</v>
      </c>
      <c r="B91" s="62" t="s">
        <v>56</v>
      </c>
      <c r="C91" s="71">
        <v>0</v>
      </c>
      <c r="D91" s="71">
        <v>0</v>
      </c>
      <c r="E91" s="71">
        <v>0</v>
      </c>
      <c r="F91" s="71">
        <v>0</v>
      </c>
      <c r="G91" s="68"/>
      <c r="H91" s="68"/>
      <c r="I91" s="68"/>
      <c r="J91" s="68">
        <f t="shared" si="4"/>
        <v>0</v>
      </c>
    </row>
    <row r="92" spans="1:10" s="22" customFormat="1" ht="25.5" x14ac:dyDescent="0.2">
      <c r="A92" s="61">
        <v>3531</v>
      </c>
      <c r="B92" s="62" t="s">
        <v>57</v>
      </c>
      <c r="C92" s="71">
        <v>0</v>
      </c>
      <c r="D92" s="71">
        <v>0</v>
      </c>
      <c r="E92" s="71">
        <v>0</v>
      </c>
      <c r="F92" s="71">
        <v>40000</v>
      </c>
      <c r="G92" s="68"/>
      <c r="H92" s="68"/>
      <c r="I92" s="68"/>
      <c r="J92" s="68">
        <f t="shared" si="4"/>
        <v>40000</v>
      </c>
    </row>
    <row r="93" spans="1:10" s="22" customFormat="1" ht="25.5" x14ac:dyDescent="0.2">
      <c r="A93" s="61">
        <v>3541</v>
      </c>
      <c r="B93" s="62" t="s">
        <v>179</v>
      </c>
      <c r="C93" s="71">
        <v>0</v>
      </c>
      <c r="D93" s="71">
        <v>15000</v>
      </c>
      <c r="E93" s="71">
        <v>0</v>
      </c>
      <c r="F93" s="71">
        <v>35000</v>
      </c>
      <c r="G93" s="68"/>
      <c r="H93" s="68"/>
      <c r="I93" s="68"/>
      <c r="J93" s="68">
        <f t="shared" si="4"/>
        <v>50000</v>
      </c>
    </row>
    <row r="94" spans="1:10" s="22" customFormat="1" ht="12.75" x14ac:dyDescent="0.2">
      <c r="A94" s="61">
        <v>3551</v>
      </c>
      <c r="B94" s="62" t="s">
        <v>58</v>
      </c>
      <c r="C94" s="71">
        <v>0</v>
      </c>
      <c r="D94" s="71">
        <v>0</v>
      </c>
      <c r="E94" s="71">
        <v>100000</v>
      </c>
      <c r="F94" s="71">
        <v>0</v>
      </c>
      <c r="G94" s="68"/>
      <c r="H94" s="68"/>
      <c r="I94" s="68"/>
      <c r="J94" s="68">
        <f t="shared" si="4"/>
        <v>100000</v>
      </c>
    </row>
    <row r="95" spans="1:10" s="22" customFormat="1" ht="12.75" x14ac:dyDescent="0.2">
      <c r="A95" s="61">
        <v>3571</v>
      </c>
      <c r="B95" s="62" t="s">
        <v>180</v>
      </c>
      <c r="C95" s="71">
        <v>0</v>
      </c>
      <c r="D95" s="71">
        <v>30000</v>
      </c>
      <c r="E95" s="71">
        <v>106270.46</v>
      </c>
      <c r="F95" s="71">
        <v>45000</v>
      </c>
      <c r="G95" s="68"/>
      <c r="H95" s="68"/>
      <c r="I95" s="68"/>
      <c r="J95" s="68">
        <f t="shared" si="4"/>
        <v>181270.46000000002</v>
      </c>
    </row>
    <row r="96" spans="1:10" s="22" customFormat="1" ht="25.5" x14ac:dyDescent="0.2">
      <c r="A96" s="61">
        <v>3572</v>
      </c>
      <c r="B96" s="62" t="s">
        <v>59</v>
      </c>
      <c r="C96" s="71">
        <v>0</v>
      </c>
      <c r="D96" s="71">
        <v>10000</v>
      </c>
      <c r="E96" s="71">
        <v>0</v>
      </c>
      <c r="F96" s="71">
        <v>0</v>
      </c>
      <c r="G96" s="68"/>
      <c r="H96" s="68"/>
      <c r="I96" s="68"/>
      <c r="J96" s="68">
        <f t="shared" si="4"/>
        <v>10000</v>
      </c>
    </row>
    <row r="97" spans="1:10" s="22" customFormat="1" ht="12.75" x14ac:dyDescent="0.2">
      <c r="A97" s="61">
        <v>3581</v>
      </c>
      <c r="B97" s="62" t="s">
        <v>60</v>
      </c>
      <c r="C97" s="71">
        <v>0</v>
      </c>
      <c r="D97" s="71">
        <v>7000</v>
      </c>
      <c r="E97" s="71">
        <v>0</v>
      </c>
      <c r="F97" s="71">
        <v>10000</v>
      </c>
      <c r="G97" s="68"/>
      <c r="H97" s="68"/>
      <c r="I97" s="68"/>
      <c r="J97" s="68">
        <f t="shared" si="4"/>
        <v>17000</v>
      </c>
    </row>
    <row r="98" spans="1:10" s="22" customFormat="1" ht="12.75" x14ac:dyDescent="0.2">
      <c r="A98" s="61">
        <v>3591</v>
      </c>
      <c r="B98" s="62" t="s">
        <v>61</v>
      </c>
      <c r="C98" s="71">
        <v>0</v>
      </c>
      <c r="D98" s="71">
        <v>0</v>
      </c>
      <c r="E98" s="71">
        <v>0</v>
      </c>
      <c r="F98" s="71">
        <v>4677.79</v>
      </c>
      <c r="G98" s="68">
        <v>322.2</v>
      </c>
      <c r="H98" s="68"/>
      <c r="I98" s="68"/>
      <c r="J98" s="68">
        <f t="shared" si="4"/>
        <v>4999.99</v>
      </c>
    </row>
    <row r="99" spans="1:10" s="22" customFormat="1" ht="25.5" x14ac:dyDescent="0.2">
      <c r="A99" s="61">
        <v>3621</v>
      </c>
      <c r="B99" s="62" t="s">
        <v>62</v>
      </c>
      <c r="C99" s="71">
        <v>0</v>
      </c>
      <c r="D99" s="71">
        <v>0</v>
      </c>
      <c r="E99" s="71">
        <v>100419</v>
      </c>
      <c r="F99" s="71">
        <v>0</v>
      </c>
      <c r="G99" s="68"/>
      <c r="H99" s="68"/>
      <c r="I99" s="68"/>
      <c r="J99" s="68">
        <f t="shared" si="4"/>
        <v>100419</v>
      </c>
    </row>
    <row r="100" spans="1:10" s="22" customFormat="1" ht="25.5" x14ac:dyDescent="0.2">
      <c r="A100" s="61">
        <v>3631</v>
      </c>
      <c r="B100" s="62" t="s">
        <v>63</v>
      </c>
      <c r="C100" s="71">
        <v>0</v>
      </c>
      <c r="D100" s="71">
        <v>0</v>
      </c>
      <c r="E100" s="71">
        <v>0</v>
      </c>
      <c r="F100" s="71">
        <v>0</v>
      </c>
      <c r="G100" s="68"/>
      <c r="H100" s="68"/>
      <c r="I100" s="68"/>
      <c r="J100" s="68">
        <f t="shared" si="4"/>
        <v>0</v>
      </c>
    </row>
    <row r="101" spans="1:10" s="22" customFormat="1" ht="12.75" x14ac:dyDescent="0.2">
      <c r="A101" s="61">
        <v>3711</v>
      </c>
      <c r="B101" s="62" t="s">
        <v>139</v>
      </c>
      <c r="C101" s="71">
        <v>0</v>
      </c>
      <c r="D101" s="71">
        <v>34634.68</v>
      </c>
      <c r="E101" s="71">
        <v>5000</v>
      </c>
      <c r="F101" s="71"/>
      <c r="G101" s="71">
        <v>33165.32</v>
      </c>
      <c r="H101" s="68"/>
      <c r="I101" s="68"/>
      <c r="J101" s="68">
        <f t="shared" si="4"/>
        <v>72800</v>
      </c>
    </row>
    <row r="102" spans="1:10" s="22" customFormat="1" ht="12.75" x14ac:dyDescent="0.2">
      <c r="A102" s="61">
        <v>3721</v>
      </c>
      <c r="B102" s="62" t="s">
        <v>140</v>
      </c>
      <c r="C102" s="71">
        <v>0</v>
      </c>
      <c r="D102" s="71">
        <v>12000</v>
      </c>
      <c r="E102" s="71">
        <v>5000</v>
      </c>
      <c r="F102" s="71"/>
      <c r="G102" s="71">
        <v>11500</v>
      </c>
      <c r="H102" s="68"/>
      <c r="I102" s="68"/>
      <c r="J102" s="68">
        <f t="shared" si="4"/>
        <v>28500</v>
      </c>
    </row>
    <row r="103" spans="1:10" s="22" customFormat="1" ht="12.75" x14ac:dyDescent="0.2">
      <c r="A103" s="61">
        <v>3751</v>
      </c>
      <c r="B103" s="62" t="s">
        <v>64</v>
      </c>
      <c r="C103" s="71">
        <v>0</v>
      </c>
      <c r="D103" s="71">
        <v>47750</v>
      </c>
      <c r="E103" s="71">
        <v>99000</v>
      </c>
      <c r="F103" s="71">
        <v>49000</v>
      </c>
      <c r="G103" s="68"/>
      <c r="H103" s="68"/>
      <c r="I103" s="68"/>
      <c r="J103" s="68">
        <f t="shared" si="4"/>
        <v>195750</v>
      </c>
    </row>
    <row r="104" spans="1:10" s="22" customFormat="1" ht="12.75" x14ac:dyDescent="0.2">
      <c r="A104" s="61">
        <v>3791</v>
      </c>
      <c r="B104" s="62" t="s">
        <v>181</v>
      </c>
      <c r="C104" s="71">
        <v>0</v>
      </c>
      <c r="D104" s="71">
        <v>13000</v>
      </c>
      <c r="E104" s="71">
        <v>25000</v>
      </c>
      <c r="F104" s="71">
        <v>8000</v>
      </c>
      <c r="G104" s="68"/>
      <c r="H104" s="68"/>
      <c r="I104" s="68"/>
      <c r="J104" s="68">
        <f t="shared" si="4"/>
        <v>46000</v>
      </c>
    </row>
    <row r="105" spans="1:10" s="22" customFormat="1" ht="12.75" x14ac:dyDescent="0.2">
      <c r="A105" s="61">
        <v>3811</v>
      </c>
      <c r="B105" s="62" t="s">
        <v>65</v>
      </c>
      <c r="C105" s="71">
        <v>0</v>
      </c>
      <c r="D105" s="71">
        <v>0</v>
      </c>
      <c r="E105" s="71">
        <v>5000</v>
      </c>
      <c r="F105" s="71">
        <v>0</v>
      </c>
      <c r="G105" s="68"/>
      <c r="H105" s="68"/>
      <c r="I105" s="68"/>
      <c r="J105" s="68">
        <f t="shared" si="4"/>
        <v>5000</v>
      </c>
    </row>
    <row r="106" spans="1:10" s="22" customFormat="1" ht="12.75" x14ac:dyDescent="0.2">
      <c r="A106" s="61">
        <v>3821</v>
      </c>
      <c r="B106" s="62" t="s">
        <v>66</v>
      </c>
      <c r="C106" s="71">
        <v>0</v>
      </c>
      <c r="D106" s="71">
        <v>0</v>
      </c>
      <c r="E106" s="71">
        <v>10000</v>
      </c>
      <c r="F106" s="71">
        <v>0</v>
      </c>
      <c r="G106" s="68"/>
      <c r="H106" s="68"/>
      <c r="I106" s="68"/>
      <c r="J106" s="68">
        <f t="shared" si="4"/>
        <v>10000</v>
      </c>
    </row>
    <row r="107" spans="1:10" s="22" customFormat="1" ht="12.75" x14ac:dyDescent="0.2">
      <c r="A107" s="61">
        <v>3822</v>
      </c>
      <c r="B107" s="62" t="s">
        <v>67</v>
      </c>
      <c r="C107" s="71">
        <v>0</v>
      </c>
      <c r="D107" s="71">
        <v>0</v>
      </c>
      <c r="E107" s="71">
        <v>45000</v>
      </c>
      <c r="F107" s="71">
        <v>25000</v>
      </c>
      <c r="G107" s="68"/>
      <c r="H107" s="68"/>
      <c r="I107" s="68"/>
      <c r="J107" s="68">
        <f t="shared" si="4"/>
        <v>70000</v>
      </c>
    </row>
    <row r="108" spans="1:10" s="22" customFormat="1" ht="12.75" x14ac:dyDescent="0.2">
      <c r="A108" s="61">
        <v>3831</v>
      </c>
      <c r="B108" s="62" t="s">
        <v>68</v>
      </c>
      <c r="C108" s="71">
        <v>0</v>
      </c>
      <c r="D108" s="71">
        <v>0</v>
      </c>
      <c r="E108" s="71">
        <v>210000</v>
      </c>
      <c r="F108" s="71">
        <v>46000</v>
      </c>
      <c r="G108" s="68"/>
      <c r="H108" s="68"/>
      <c r="I108" s="68"/>
      <c r="J108" s="68">
        <f t="shared" si="4"/>
        <v>256000</v>
      </c>
    </row>
    <row r="109" spans="1:10" s="22" customFormat="1" ht="12.75" x14ac:dyDescent="0.2">
      <c r="A109" s="61">
        <v>3921</v>
      </c>
      <c r="B109" s="62" t="s">
        <v>69</v>
      </c>
      <c r="C109" s="71">
        <v>0</v>
      </c>
      <c r="D109" s="71">
        <v>90000</v>
      </c>
      <c r="E109" s="71">
        <v>15000</v>
      </c>
      <c r="F109" s="71">
        <v>0</v>
      </c>
      <c r="G109" s="68"/>
      <c r="H109" s="68"/>
      <c r="I109" s="68"/>
      <c r="J109" s="68">
        <f t="shared" si="4"/>
        <v>105000</v>
      </c>
    </row>
    <row r="110" spans="1:10" s="22" customFormat="1" ht="12.75" x14ac:dyDescent="0.2">
      <c r="A110" s="61">
        <v>3941</v>
      </c>
      <c r="B110" s="62" t="s">
        <v>141</v>
      </c>
      <c r="C110" s="71">
        <v>0</v>
      </c>
      <c r="D110" s="71">
        <v>0</v>
      </c>
      <c r="E110" s="71">
        <v>0</v>
      </c>
      <c r="F110" s="71">
        <v>370000</v>
      </c>
      <c r="G110" s="68"/>
      <c r="H110" s="68"/>
      <c r="I110" s="68">
        <v>349487.1</v>
      </c>
      <c r="J110" s="68">
        <f t="shared" si="4"/>
        <v>719487.1</v>
      </c>
    </row>
    <row r="111" spans="1:10" s="29" customFormat="1" ht="12.75" x14ac:dyDescent="0.2">
      <c r="A111" s="28"/>
      <c r="B111" s="26" t="s">
        <v>109</v>
      </c>
      <c r="C111" s="65">
        <f>SUM(C67:C110)</f>
        <v>0</v>
      </c>
      <c r="D111" s="65">
        <f t="shared" ref="D111:J111" si="5">SUM(D67:D110)</f>
        <v>1280264.68</v>
      </c>
      <c r="E111" s="65">
        <f t="shared" si="5"/>
        <v>1494689.46</v>
      </c>
      <c r="F111" s="65">
        <f t="shared" si="5"/>
        <v>800177.79</v>
      </c>
      <c r="G111" s="65">
        <f t="shared" si="5"/>
        <v>1219349.52</v>
      </c>
      <c r="H111" s="65">
        <f t="shared" si="5"/>
        <v>0</v>
      </c>
      <c r="I111" s="65">
        <f t="shared" si="5"/>
        <v>349487.1</v>
      </c>
      <c r="J111" s="65">
        <f t="shared" si="5"/>
        <v>5143968.55</v>
      </c>
    </row>
    <row r="112" spans="1:10" s="22" customFormat="1" ht="12.75" x14ac:dyDescent="0.2">
      <c r="A112" s="20" t="s">
        <v>70</v>
      </c>
      <c r="B112" s="21"/>
      <c r="C112" s="64"/>
      <c r="D112" s="64"/>
      <c r="E112" s="64"/>
      <c r="F112" s="64"/>
      <c r="G112" s="64"/>
      <c r="H112" s="64"/>
      <c r="I112" s="64"/>
      <c r="J112" s="64"/>
    </row>
    <row r="113" spans="1:10" s="22" customFormat="1" ht="12.75" x14ac:dyDescent="0.2">
      <c r="A113" s="23">
        <v>4419</v>
      </c>
      <c r="B113" s="24" t="s">
        <v>106</v>
      </c>
      <c r="C113" s="71">
        <v>0</v>
      </c>
      <c r="D113" s="71">
        <v>0</v>
      </c>
      <c r="E113" s="71">
        <v>0</v>
      </c>
      <c r="F113" s="71">
        <v>0</v>
      </c>
      <c r="G113" s="71">
        <v>0</v>
      </c>
      <c r="H113" s="71">
        <v>0</v>
      </c>
      <c r="I113" s="71">
        <v>0</v>
      </c>
      <c r="J113" s="68">
        <f t="shared" ref="J113" si="6">SUM(C113:I113)</f>
        <v>0</v>
      </c>
    </row>
    <row r="114" spans="1:10" s="29" customFormat="1" ht="12.75" x14ac:dyDescent="0.2">
      <c r="A114" s="28"/>
      <c r="B114" s="26" t="s">
        <v>110</v>
      </c>
      <c r="C114" s="65">
        <f>SUM(C113)</f>
        <v>0</v>
      </c>
      <c r="D114" s="65">
        <f t="shared" ref="D114:J114" si="7">SUM(D113)</f>
        <v>0</v>
      </c>
      <c r="E114" s="65">
        <f t="shared" si="7"/>
        <v>0</v>
      </c>
      <c r="F114" s="65">
        <f t="shared" si="7"/>
        <v>0</v>
      </c>
      <c r="G114" s="65">
        <f t="shared" si="7"/>
        <v>0</v>
      </c>
      <c r="H114" s="65">
        <f t="shared" si="7"/>
        <v>0</v>
      </c>
      <c r="I114" s="65">
        <f t="shared" si="7"/>
        <v>0</v>
      </c>
      <c r="J114" s="65">
        <f t="shared" si="7"/>
        <v>0</v>
      </c>
    </row>
    <row r="115" spans="1:10" s="22" customFormat="1" ht="12.75" x14ac:dyDescent="0.2">
      <c r="A115" s="20" t="s">
        <v>71</v>
      </c>
      <c r="B115" s="21"/>
      <c r="C115" s="64"/>
      <c r="D115" s="64"/>
      <c r="E115" s="64"/>
      <c r="F115" s="64"/>
      <c r="G115" s="64"/>
      <c r="H115" s="64"/>
      <c r="I115" s="64"/>
      <c r="J115" s="64"/>
    </row>
    <row r="116" spans="1:10" s="22" customFormat="1" ht="12.75" x14ac:dyDescent="0.2">
      <c r="A116" s="61">
        <v>5111</v>
      </c>
      <c r="B116" s="62" t="s">
        <v>72</v>
      </c>
      <c r="C116" s="68">
        <v>0</v>
      </c>
      <c r="D116" s="68">
        <v>20000</v>
      </c>
      <c r="E116" s="68">
        <v>0</v>
      </c>
      <c r="F116" s="71">
        <v>0</v>
      </c>
      <c r="G116" s="71"/>
      <c r="H116" s="68"/>
      <c r="I116" s="68"/>
      <c r="J116" s="68">
        <f t="shared" ref="J116:J134" si="8">SUM(C116:I116)</f>
        <v>20000</v>
      </c>
    </row>
    <row r="117" spans="1:10" s="22" customFormat="1" ht="12.75" x14ac:dyDescent="0.2">
      <c r="A117" s="69">
        <v>5121</v>
      </c>
      <c r="B117" s="70" t="s">
        <v>182</v>
      </c>
      <c r="C117" s="68">
        <v>0</v>
      </c>
      <c r="D117" s="68">
        <v>0</v>
      </c>
      <c r="E117" s="68">
        <v>0</v>
      </c>
      <c r="F117" s="71">
        <v>0</v>
      </c>
      <c r="G117" s="71"/>
      <c r="H117" s="68"/>
      <c r="I117" s="68"/>
      <c r="J117" s="68">
        <f t="shared" si="8"/>
        <v>0</v>
      </c>
    </row>
    <row r="118" spans="1:10" s="22" customFormat="1" ht="12.75" x14ac:dyDescent="0.2">
      <c r="A118" s="61">
        <v>5151</v>
      </c>
      <c r="B118" s="62" t="s">
        <v>73</v>
      </c>
      <c r="C118" s="68">
        <v>0</v>
      </c>
      <c r="D118" s="68">
        <v>102659.32</v>
      </c>
      <c r="E118" s="68">
        <v>0</v>
      </c>
      <c r="F118" s="71">
        <v>188500</v>
      </c>
      <c r="G118" s="71"/>
      <c r="H118" s="68"/>
      <c r="I118" s="68"/>
      <c r="J118" s="68">
        <f t="shared" si="8"/>
        <v>291159.32</v>
      </c>
    </row>
    <row r="119" spans="1:10" s="22" customFormat="1" ht="12.75" x14ac:dyDescent="0.2">
      <c r="A119" s="61">
        <v>5191</v>
      </c>
      <c r="B119" s="62" t="s">
        <v>74</v>
      </c>
      <c r="C119" s="68">
        <v>0</v>
      </c>
      <c r="D119" s="68">
        <v>0</v>
      </c>
      <c r="E119" s="68">
        <v>2000</v>
      </c>
      <c r="F119" s="71">
        <v>9500</v>
      </c>
      <c r="G119" s="71"/>
      <c r="H119" s="68"/>
      <c r="I119" s="68"/>
      <c r="J119" s="68">
        <f t="shared" si="8"/>
        <v>11500</v>
      </c>
    </row>
    <row r="120" spans="1:10" s="22" customFormat="1" ht="12.75" x14ac:dyDescent="0.2">
      <c r="A120" s="61">
        <v>5211</v>
      </c>
      <c r="B120" s="62" t="s">
        <v>75</v>
      </c>
      <c r="C120" s="68">
        <v>0</v>
      </c>
      <c r="D120" s="68">
        <v>0</v>
      </c>
      <c r="E120" s="68">
        <v>0</v>
      </c>
      <c r="F120" s="71">
        <v>0</v>
      </c>
      <c r="G120" s="71"/>
      <c r="H120" s="68"/>
      <c r="I120" s="68"/>
      <c r="J120" s="68">
        <f t="shared" si="8"/>
        <v>0</v>
      </c>
    </row>
    <row r="121" spans="1:10" s="22" customFormat="1" ht="12.75" x14ac:dyDescent="0.2">
      <c r="A121" s="61">
        <v>5231</v>
      </c>
      <c r="B121" s="62" t="s">
        <v>76</v>
      </c>
      <c r="C121" s="68">
        <v>0</v>
      </c>
      <c r="D121" s="68">
        <v>30000</v>
      </c>
      <c r="E121" s="68">
        <v>0</v>
      </c>
      <c r="F121" s="71">
        <v>30000</v>
      </c>
      <c r="G121" s="71"/>
      <c r="H121" s="68"/>
      <c r="I121" s="68"/>
      <c r="J121" s="68">
        <f t="shared" si="8"/>
        <v>60000</v>
      </c>
    </row>
    <row r="122" spans="1:10" s="22" customFormat="1" ht="12.75" x14ac:dyDescent="0.2">
      <c r="A122" s="61">
        <v>5291</v>
      </c>
      <c r="B122" s="62" t="s">
        <v>77</v>
      </c>
      <c r="C122" s="68">
        <v>0</v>
      </c>
      <c r="D122" s="68">
        <v>0</v>
      </c>
      <c r="E122" s="68">
        <v>0</v>
      </c>
      <c r="F122" s="71">
        <v>0</v>
      </c>
      <c r="G122" s="71"/>
      <c r="H122" s="68"/>
      <c r="I122" s="68"/>
      <c r="J122" s="68">
        <f t="shared" si="8"/>
        <v>0</v>
      </c>
    </row>
    <row r="123" spans="1:10" s="22" customFormat="1" ht="12.75" x14ac:dyDescent="0.2">
      <c r="A123" s="61">
        <v>5311</v>
      </c>
      <c r="B123" s="62" t="s">
        <v>183</v>
      </c>
      <c r="C123" s="68">
        <v>0</v>
      </c>
      <c r="D123" s="68">
        <v>0</v>
      </c>
      <c r="E123" s="68">
        <v>0</v>
      </c>
      <c r="F123" s="71">
        <f>24000+50000</f>
        <v>74000</v>
      </c>
      <c r="G123" s="71"/>
      <c r="H123" s="68"/>
      <c r="I123" s="68"/>
      <c r="J123" s="68">
        <f t="shared" si="8"/>
        <v>74000</v>
      </c>
    </row>
    <row r="124" spans="1:10" s="22" customFormat="1" ht="12.75" x14ac:dyDescent="0.2">
      <c r="A124" s="61">
        <v>5412</v>
      </c>
      <c r="B124" s="62" t="s">
        <v>142</v>
      </c>
      <c r="C124" s="68">
        <v>0</v>
      </c>
      <c r="D124" s="152">
        <v>49600</v>
      </c>
      <c r="E124" s="68">
        <v>26000</v>
      </c>
      <c r="F124" s="68">
        <v>1056500</v>
      </c>
      <c r="G124" s="68"/>
      <c r="H124" s="68"/>
      <c r="I124" s="68"/>
      <c r="J124" s="68">
        <f t="shared" si="8"/>
        <v>1132100</v>
      </c>
    </row>
    <row r="125" spans="1:10" s="22" customFormat="1" ht="12.75" x14ac:dyDescent="0.2">
      <c r="A125" s="61">
        <v>5491</v>
      </c>
      <c r="B125" s="62" t="s">
        <v>78</v>
      </c>
      <c r="C125" s="68">
        <v>0</v>
      </c>
      <c r="D125" s="68">
        <v>0</v>
      </c>
      <c r="E125" s="68">
        <v>0</v>
      </c>
      <c r="F125" s="71">
        <v>0</v>
      </c>
      <c r="G125" s="71"/>
      <c r="H125" s="68"/>
      <c r="I125" s="68"/>
      <c r="J125" s="68">
        <f t="shared" si="8"/>
        <v>0</v>
      </c>
    </row>
    <row r="126" spans="1:10" s="22" customFormat="1" ht="12.75" x14ac:dyDescent="0.2">
      <c r="A126" s="69">
        <v>5611</v>
      </c>
      <c r="B126" s="70" t="s">
        <v>184</v>
      </c>
      <c r="C126" s="68">
        <v>0</v>
      </c>
      <c r="D126" s="68">
        <v>0</v>
      </c>
      <c r="E126" s="68">
        <v>40000</v>
      </c>
      <c r="F126" s="71">
        <v>0</v>
      </c>
      <c r="G126" s="71"/>
      <c r="H126" s="68"/>
      <c r="I126" s="68"/>
      <c r="J126" s="68">
        <f t="shared" si="8"/>
        <v>40000</v>
      </c>
    </row>
    <row r="127" spans="1:10" s="22" customFormat="1" ht="12.75" x14ac:dyDescent="0.2">
      <c r="A127" s="61">
        <v>5621</v>
      </c>
      <c r="B127" s="62" t="s">
        <v>79</v>
      </c>
      <c r="C127" s="68">
        <v>0</v>
      </c>
      <c r="D127" s="68">
        <v>0</v>
      </c>
      <c r="E127" s="68">
        <v>0</v>
      </c>
      <c r="F127" s="71">
        <v>0</v>
      </c>
      <c r="G127" s="71"/>
      <c r="H127" s="68"/>
      <c r="I127" s="68"/>
      <c r="J127" s="68">
        <f t="shared" si="8"/>
        <v>0</v>
      </c>
    </row>
    <row r="128" spans="1:10" s="22" customFormat="1" ht="12.75" x14ac:dyDescent="0.2">
      <c r="A128" s="61">
        <v>5641</v>
      </c>
      <c r="B128" s="62" t="s">
        <v>80</v>
      </c>
      <c r="C128" s="68">
        <v>0</v>
      </c>
      <c r="D128" s="68">
        <v>0</v>
      </c>
      <c r="E128" s="68">
        <v>0</v>
      </c>
      <c r="F128" s="71">
        <v>38729.54</v>
      </c>
      <c r="G128" s="71"/>
      <c r="H128" s="68"/>
      <c r="I128" s="68"/>
      <c r="J128" s="68">
        <f t="shared" si="8"/>
        <v>38729.54</v>
      </c>
    </row>
    <row r="129" spans="1:10" s="22" customFormat="1" ht="12.75" x14ac:dyDescent="0.2">
      <c r="A129" s="61">
        <v>5651</v>
      </c>
      <c r="B129" s="62" t="s">
        <v>81</v>
      </c>
      <c r="C129" s="68">
        <v>0</v>
      </c>
      <c r="D129" s="68">
        <v>0</v>
      </c>
      <c r="E129" s="68">
        <v>0</v>
      </c>
      <c r="F129" s="71">
        <v>0</v>
      </c>
      <c r="G129" s="71"/>
      <c r="H129" s="68"/>
      <c r="I129" s="68"/>
      <c r="J129" s="68">
        <f t="shared" si="8"/>
        <v>0</v>
      </c>
    </row>
    <row r="130" spans="1:10" s="22" customFormat="1" ht="12.75" x14ac:dyDescent="0.2">
      <c r="A130" s="61">
        <v>5661</v>
      </c>
      <c r="B130" s="62" t="s">
        <v>187</v>
      </c>
      <c r="C130" s="68">
        <v>0</v>
      </c>
      <c r="D130" s="68">
        <v>0</v>
      </c>
      <c r="E130" s="68">
        <v>0</v>
      </c>
      <c r="F130" s="71">
        <v>17124.2</v>
      </c>
      <c r="G130" s="71"/>
      <c r="H130" s="68"/>
      <c r="I130" s="68"/>
      <c r="J130" s="68">
        <f t="shared" si="8"/>
        <v>17124.2</v>
      </c>
    </row>
    <row r="131" spans="1:10" s="22" customFormat="1" ht="12.75" x14ac:dyDescent="0.2">
      <c r="A131" s="61">
        <v>5771</v>
      </c>
      <c r="B131" s="62" t="s">
        <v>185</v>
      </c>
      <c r="C131" s="68">
        <v>0</v>
      </c>
      <c r="D131" s="68">
        <v>0</v>
      </c>
      <c r="E131" s="68">
        <v>0</v>
      </c>
      <c r="F131" s="71">
        <v>0</v>
      </c>
      <c r="G131" s="71"/>
      <c r="H131" s="68"/>
      <c r="I131" s="68"/>
      <c r="J131" s="68">
        <f t="shared" si="8"/>
        <v>0</v>
      </c>
    </row>
    <row r="132" spans="1:10" s="22" customFormat="1" ht="12.75" x14ac:dyDescent="0.2">
      <c r="A132" s="61">
        <v>5781</v>
      </c>
      <c r="B132" s="62" t="s">
        <v>186</v>
      </c>
      <c r="C132" s="68">
        <v>0</v>
      </c>
      <c r="D132" s="68">
        <v>0</v>
      </c>
      <c r="E132" s="68">
        <v>0</v>
      </c>
      <c r="F132" s="71">
        <v>40000</v>
      </c>
      <c r="G132" s="71"/>
      <c r="H132" s="68"/>
      <c r="I132" s="68"/>
      <c r="J132" s="68">
        <f t="shared" si="8"/>
        <v>40000</v>
      </c>
    </row>
    <row r="133" spans="1:10" s="22" customFormat="1" ht="12.75" x14ac:dyDescent="0.2">
      <c r="A133" s="61">
        <v>5911</v>
      </c>
      <c r="B133" s="62" t="s">
        <v>82</v>
      </c>
      <c r="C133" s="68">
        <v>0</v>
      </c>
      <c r="D133" s="68">
        <v>0</v>
      </c>
      <c r="E133" s="68">
        <v>0</v>
      </c>
      <c r="F133" s="71">
        <v>21000</v>
      </c>
      <c r="G133" s="71"/>
      <c r="H133" s="68"/>
      <c r="I133" s="68"/>
      <c r="J133" s="68">
        <f t="shared" si="8"/>
        <v>21000</v>
      </c>
    </row>
    <row r="134" spans="1:10" s="22" customFormat="1" ht="12.75" x14ac:dyDescent="0.2">
      <c r="A134" s="61">
        <v>5971</v>
      </c>
      <c r="B134" s="62" t="s">
        <v>83</v>
      </c>
      <c r="C134" s="68">
        <v>0</v>
      </c>
      <c r="D134" s="68">
        <v>0</v>
      </c>
      <c r="E134" s="68">
        <v>0</v>
      </c>
      <c r="F134" s="71">
        <v>0</v>
      </c>
      <c r="G134" s="71"/>
      <c r="H134" s="68"/>
      <c r="I134" s="68"/>
      <c r="J134" s="68">
        <f t="shared" si="8"/>
        <v>0</v>
      </c>
    </row>
    <row r="135" spans="1:10" s="29" customFormat="1" ht="12.75" x14ac:dyDescent="0.2">
      <c r="A135" s="28"/>
      <c r="B135" s="26" t="s">
        <v>111</v>
      </c>
      <c r="C135" s="65">
        <f>SUM(C116:C134)</f>
        <v>0</v>
      </c>
      <c r="D135" s="65">
        <f>SUM(D116:D134)</f>
        <v>202259.32</v>
      </c>
      <c r="E135" s="65">
        <f>SUM(E116:E134)</f>
        <v>68000</v>
      </c>
      <c r="F135" s="65">
        <f t="shared" ref="F135:I135" si="9">SUM(F116:F134)</f>
        <v>1475353.74</v>
      </c>
      <c r="G135" s="65">
        <f t="shared" si="9"/>
        <v>0</v>
      </c>
      <c r="H135" s="65">
        <f t="shared" si="9"/>
        <v>0</v>
      </c>
      <c r="I135" s="65">
        <f t="shared" si="9"/>
        <v>0</v>
      </c>
      <c r="J135" s="65">
        <f t="shared" ref="J135" si="10">SUM(J116:J134)</f>
        <v>1745613.06</v>
      </c>
    </row>
    <row r="136" spans="1:10" s="31" customFormat="1" ht="21" customHeight="1" x14ac:dyDescent="0.2">
      <c r="A136" s="30"/>
      <c r="B136" s="27" t="s">
        <v>112</v>
      </c>
      <c r="C136" s="136">
        <f t="shared" ref="C136:J136" si="11">C135+C114+C111+C65+C23</f>
        <v>13131965.996646399</v>
      </c>
      <c r="D136" s="136">
        <f t="shared" si="11"/>
        <v>12645344.999979733</v>
      </c>
      <c r="E136" s="136">
        <f t="shared" si="11"/>
        <v>1878000</v>
      </c>
      <c r="F136" s="136">
        <f t="shared" si="11"/>
        <v>2863752.3000000003</v>
      </c>
      <c r="G136" s="136">
        <f t="shared" si="11"/>
        <v>1898083.52</v>
      </c>
      <c r="H136" s="136">
        <f t="shared" si="11"/>
        <v>469426.37</v>
      </c>
      <c r="I136" s="136">
        <f t="shared" si="11"/>
        <v>349487.1</v>
      </c>
      <c r="J136" s="136">
        <f t="shared" si="11"/>
        <v>33236060.28662613</v>
      </c>
    </row>
    <row r="137" spans="1:10" s="140" customFormat="1" ht="158.25" customHeight="1" x14ac:dyDescent="0.2">
      <c r="A137" s="139"/>
      <c r="B137" s="141" t="s">
        <v>214</v>
      </c>
      <c r="C137" s="208" t="s">
        <v>216</v>
      </c>
      <c r="D137" s="208"/>
      <c r="E137" s="208"/>
      <c r="F137" s="208"/>
      <c r="G137" s="208"/>
      <c r="H137" s="208" t="s">
        <v>218</v>
      </c>
      <c r="I137" s="208"/>
      <c r="J137" s="208"/>
    </row>
    <row r="138" spans="1:10" s="143" customFormat="1" ht="24" customHeight="1" x14ac:dyDescent="0.25">
      <c r="A138" s="142"/>
      <c r="B138" s="142" t="s">
        <v>215</v>
      </c>
      <c r="C138" s="209" t="s">
        <v>217</v>
      </c>
      <c r="D138" s="209"/>
      <c r="E138" s="209"/>
      <c r="F138" s="209"/>
      <c r="G138" s="209"/>
      <c r="H138" s="210" t="s">
        <v>219</v>
      </c>
      <c r="I138" s="210"/>
      <c r="J138" s="210"/>
    </row>
    <row r="139" spans="1:10" x14ac:dyDescent="0.25">
      <c r="A139" s="25"/>
      <c r="B139" s="25"/>
      <c r="C139" s="126">
        <v>13131966</v>
      </c>
      <c r="D139" s="126">
        <v>12645345</v>
      </c>
      <c r="E139" s="126">
        <v>1878000</v>
      </c>
      <c r="F139" s="126">
        <f>1284337.22+1579415.08</f>
        <v>2863752.3</v>
      </c>
      <c r="G139" s="126">
        <v>1898083.52</v>
      </c>
      <c r="H139" s="126">
        <v>469426.37</v>
      </c>
      <c r="I139" s="126"/>
      <c r="J139" s="126">
        <v>33236060.289999999</v>
      </c>
    </row>
    <row r="140" spans="1:10" x14ac:dyDescent="0.25">
      <c r="A140" s="25"/>
      <c r="B140" s="25"/>
      <c r="C140" s="66"/>
      <c r="D140" s="66"/>
      <c r="E140" s="66"/>
      <c r="F140" s="66"/>
      <c r="G140" s="66"/>
      <c r="H140" s="66"/>
      <c r="I140" s="66"/>
      <c r="J140" s="66"/>
    </row>
    <row r="141" spans="1:10" x14ac:dyDescent="0.25">
      <c r="A141" s="25"/>
      <c r="B141" s="25" t="s">
        <v>236</v>
      </c>
      <c r="C141" s="66">
        <f t="shared" ref="C141:E141" si="12">C136-C139</f>
        <v>-3.3536013215780258E-3</v>
      </c>
      <c r="D141" s="66">
        <f t="shared" si="12"/>
        <v>-2.0267441868782043E-5</v>
      </c>
      <c r="E141" s="66">
        <f t="shared" si="12"/>
        <v>0</v>
      </c>
      <c r="F141" s="66">
        <f t="shared" ref="F141:H141" si="13">F136-F139</f>
        <v>0</v>
      </c>
      <c r="G141" s="66">
        <f t="shared" si="13"/>
        <v>0</v>
      </c>
      <c r="H141" s="66">
        <f t="shared" si="13"/>
        <v>0</v>
      </c>
      <c r="I141" s="66"/>
      <c r="J141" s="66">
        <f>J136-J139</f>
        <v>-3.3738687634468079E-3</v>
      </c>
    </row>
    <row r="142" spans="1:10" x14ac:dyDescent="0.25">
      <c r="A142" s="25"/>
      <c r="B142" s="25"/>
      <c r="C142" s="66"/>
      <c r="D142" s="66"/>
      <c r="E142" s="66"/>
      <c r="F142" s="66"/>
      <c r="G142" s="66"/>
      <c r="H142" s="66"/>
      <c r="I142" s="66"/>
      <c r="J142" s="66"/>
    </row>
    <row r="143" spans="1:10" x14ac:dyDescent="0.25">
      <c r="A143" s="25"/>
      <c r="B143" s="25"/>
      <c r="C143" s="66"/>
      <c r="D143" s="66"/>
      <c r="E143" s="66"/>
      <c r="F143" s="66"/>
      <c r="G143" s="66"/>
      <c r="H143" s="66"/>
      <c r="I143" s="66"/>
      <c r="J143" s="66"/>
    </row>
    <row r="144" spans="1:10" x14ac:dyDescent="0.25">
      <c r="A144" s="25"/>
      <c r="B144" s="25"/>
      <c r="C144" s="66"/>
      <c r="D144" s="66"/>
      <c r="E144" s="66"/>
      <c r="F144" s="66"/>
      <c r="G144" s="66"/>
      <c r="H144" s="66"/>
      <c r="I144" s="66"/>
      <c r="J144" s="66"/>
    </row>
    <row r="145" spans="1:2" x14ac:dyDescent="0.25">
      <c r="A145" s="2"/>
      <c r="B145" s="2"/>
    </row>
    <row r="146" spans="1:2" x14ac:dyDescent="0.25">
      <c r="A146" s="2"/>
      <c r="B146" s="2"/>
    </row>
    <row r="147" spans="1:2" x14ac:dyDescent="0.25">
      <c r="A147" s="2"/>
      <c r="B147" s="2"/>
    </row>
  </sheetData>
  <mergeCells count="15">
    <mergeCell ref="A1:J1"/>
    <mergeCell ref="A2:J2"/>
    <mergeCell ref="A3:J3"/>
    <mergeCell ref="A5:A6"/>
    <mergeCell ref="B5:B6"/>
    <mergeCell ref="C5:C6"/>
    <mergeCell ref="D5:D6"/>
    <mergeCell ref="E5:E6"/>
    <mergeCell ref="F5:I5"/>
    <mergeCell ref="B4:J4"/>
    <mergeCell ref="C137:G137"/>
    <mergeCell ref="C138:G138"/>
    <mergeCell ref="H137:J137"/>
    <mergeCell ref="H138:J138"/>
    <mergeCell ref="J5:J6"/>
  </mergeCells>
  <pageMargins left="0.70866141732283472" right="0.70866141732283472" top="0.74803149606299213" bottom="0.74803149606299213" header="0.31496062992125984" footer="0.31496062992125984"/>
  <pageSetup paperSize="5" scale="76" orientation="landscape" horizontalDpi="4294967295" verticalDpi="4294967295" r:id="rId1"/>
  <headerFooter>
    <oddFooter>&amp;CPágina 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146"/>
  <sheetViews>
    <sheetView showGridLines="0" view="pageBreakPreview" topLeftCell="B130" zoomScaleNormal="84" zoomScaleSheetLayoutView="100" workbookViewId="0">
      <selection activeCell="C142" sqref="C142"/>
    </sheetView>
  </sheetViews>
  <sheetFormatPr baseColWidth="10" defaultRowHeight="12.75" x14ac:dyDescent="0.25"/>
  <cols>
    <col min="1" max="1" width="9.140625" style="32" bestFit="1" customWidth="1"/>
    <col min="2" max="2" width="39.5703125" style="33" customWidth="1"/>
    <col min="3" max="3" width="15.42578125" style="76" customWidth="1"/>
    <col min="4" max="4" width="13.85546875" style="76" customWidth="1"/>
    <col min="5" max="5" width="14.5703125" style="76" customWidth="1"/>
    <col min="6" max="6" width="14.42578125" style="76" customWidth="1"/>
    <col min="7" max="7" width="15.7109375" style="76" customWidth="1"/>
    <col min="8" max="8" width="14.7109375" style="76" customWidth="1"/>
    <col min="9" max="9" width="15.28515625" style="76" customWidth="1"/>
    <col min="10" max="10" width="16.28515625" style="76" customWidth="1"/>
    <col min="11" max="11" width="15.85546875" style="76" customWidth="1"/>
    <col min="12" max="12" width="16" style="76" customWidth="1"/>
    <col min="13" max="13" width="15.42578125" style="76" customWidth="1"/>
    <col min="14" max="14" width="15" style="76" customWidth="1"/>
    <col min="15" max="15" width="14.7109375" style="76" customWidth="1"/>
    <col min="16" max="16" width="7.28515625" style="76" bestFit="1" customWidth="1"/>
    <col min="17" max="16384" width="11.42578125" style="33"/>
  </cols>
  <sheetData>
    <row r="1" spans="1:22" ht="33" customHeight="1" x14ac:dyDescent="0.25">
      <c r="M1" s="92"/>
      <c r="N1" s="92"/>
      <c r="O1" s="93" t="s">
        <v>149</v>
      </c>
      <c r="P1" s="92"/>
      <c r="Q1" s="34"/>
      <c r="R1" s="34"/>
      <c r="S1" s="34"/>
      <c r="T1" s="34"/>
      <c r="U1" s="34"/>
      <c r="V1" s="34"/>
    </row>
    <row r="2" spans="1:22" ht="26.25" customHeight="1" x14ac:dyDescent="0.25">
      <c r="A2" s="35"/>
      <c r="B2" s="35"/>
      <c r="D2" s="94"/>
      <c r="E2" s="94"/>
      <c r="F2" s="94"/>
      <c r="G2" s="94"/>
      <c r="H2" s="94"/>
      <c r="I2" s="94"/>
      <c r="J2" s="94"/>
      <c r="K2" s="95"/>
      <c r="L2" s="92"/>
      <c r="M2" s="92"/>
      <c r="N2" s="92"/>
      <c r="O2" s="96" t="s">
        <v>242</v>
      </c>
      <c r="P2" s="92"/>
      <c r="Q2" s="34"/>
      <c r="R2" s="34"/>
      <c r="S2" s="34"/>
      <c r="T2" s="34"/>
      <c r="U2" s="34"/>
      <c r="V2" s="34"/>
    </row>
    <row r="3" spans="1:22" ht="3" customHeight="1" x14ac:dyDescent="0.25">
      <c r="A3" s="33"/>
      <c r="K3" s="95"/>
      <c r="L3" s="92"/>
      <c r="M3" s="92"/>
      <c r="N3" s="92"/>
      <c r="O3" s="97"/>
      <c r="P3" s="92"/>
      <c r="Q3" s="34"/>
      <c r="R3" s="34"/>
      <c r="S3" s="34"/>
      <c r="T3" s="34"/>
      <c r="U3" s="34"/>
      <c r="V3" s="34"/>
    </row>
    <row r="4" spans="1:22" ht="13.5" customHeight="1" x14ac:dyDescent="0.25">
      <c r="A4" s="11"/>
      <c r="B4" s="11"/>
      <c r="C4" s="77"/>
      <c r="D4" s="77"/>
      <c r="E4" s="77"/>
      <c r="F4" s="222" t="s">
        <v>156</v>
      </c>
      <c r="G4" s="222"/>
      <c r="H4" s="222"/>
      <c r="I4" s="222"/>
      <c r="J4" s="222"/>
      <c r="K4" s="222"/>
      <c r="L4" s="222"/>
      <c r="M4" s="222"/>
      <c r="N4" s="222"/>
      <c r="O4" s="222"/>
      <c r="P4" s="92"/>
      <c r="Q4" s="34"/>
      <c r="R4" s="34"/>
      <c r="S4" s="34"/>
      <c r="T4" s="34"/>
      <c r="U4" s="34"/>
      <c r="V4" s="34"/>
    </row>
    <row r="5" spans="1:22" ht="12" customHeight="1" x14ac:dyDescent="0.25">
      <c r="A5" s="36"/>
      <c r="B5" s="223" t="s">
        <v>240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92"/>
      <c r="Q5" s="34"/>
      <c r="R5" s="34"/>
      <c r="S5" s="34"/>
      <c r="T5" s="34"/>
      <c r="U5" s="34"/>
      <c r="V5" s="34"/>
    </row>
    <row r="6" spans="1:22" ht="12.75" customHeight="1" x14ac:dyDescent="0.25">
      <c r="A6" s="226" t="s">
        <v>1</v>
      </c>
      <c r="B6" s="228" t="s">
        <v>117</v>
      </c>
      <c r="C6" s="230" t="s">
        <v>118</v>
      </c>
      <c r="D6" s="232" t="s">
        <v>147</v>
      </c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</row>
    <row r="7" spans="1:22" s="12" customFormat="1" ht="13.5" thickBot="1" x14ac:dyDescent="0.3">
      <c r="A7" s="227"/>
      <c r="B7" s="229"/>
      <c r="C7" s="231"/>
      <c r="D7" s="90" t="s">
        <v>119</v>
      </c>
      <c r="E7" s="98" t="s">
        <v>120</v>
      </c>
      <c r="F7" s="98" t="s">
        <v>121</v>
      </c>
      <c r="G7" s="98" t="s">
        <v>122</v>
      </c>
      <c r="H7" s="98" t="s">
        <v>123</v>
      </c>
      <c r="I7" s="98" t="s">
        <v>124</v>
      </c>
      <c r="J7" s="98" t="s">
        <v>125</v>
      </c>
      <c r="K7" s="98" t="s">
        <v>126</v>
      </c>
      <c r="L7" s="98" t="s">
        <v>127</v>
      </c>
      <c r="M7" s="98" t="s">
        <v>128</v>
      </c>
      <c r="N7" s="98" t="s">
        <v>129</v>
      </c>
      <c r="O7" s="98" t="s">
        <v>130</v>
      </c>
      <c r="P7" s="91"/>
    </row>
    <row r="8" spans="1:22" s="38" customFormat="1" x14ac:dyDescent="0.2">
      <c r="A8" s="61">
        <v>1131</v>
      </c>
      <c r="B8" s="157" t="s">
        <v>91</v>
      </c>
      <c r="C8" s="78">
        <v>13243954.847999997</v>
      </c>
      <c r="D8" s="87">
        <f>$C$8/12</f>
        <v>1103662.9039999999</v>
      </c>
      <c r="E8" s="87">
        <f t="shared" ref="E8:O8" si="0">$C$8/12</f>
        <v>1103662.9039999999</v>
      </c>
      <c r="F8" s="87">
        <f t="shared" si="0"/>
        <v>1103662.9039999999</v>
      </c>
      <c r="G8" s="87">
        <f t="shared" si="0"/>
        <v>1103662.9039999999</v>
      </c>
      <c r="H8" s="87">
        <f t="shared" si="0"/>
        <v>1103662.9039999999</v>
      </c>
      <c r="I8" s="87">
        <f t="shared" si="0"/>
        <v>1103662.9039999999</v>
      </c>
      <c r="J8" s="87">
        <f t="shared" si="0"/>
        <v>1103662.9039999999</v>
      </c>
      <c r="K8" s="87">
        <f t="shared" si="0"/>
        <v>1103662.9039999999</v>
      </c>
      <c r="L8" s="87">
        <f t="shared" si="0"/>
        <v>1103662.9039999999</v>
      </c>
      <c r="M8" s="87">
        <f t="shared" si="0"/>
        <v>1103662.9039999999</v>
      </c>
      <c r="N8" s="87">
        <f t="shared" si="0"/>
        <v>1103662.9039999999</v>
      </c>
      <c r="O8" s="87">
        <f t="shared" si="0"/>
        <v>1103662.9039999999</v>
      </c>
      <c r="P8" s="99">
        <f>C8-'PE-PARTIDA ANEXO 2.2'!J8</f>
        <v>0</v>
      </c>
      <c r="Q8" s="100"/>
    </row>
    <row r="9" spans="1:22" s="42" customFormat="1" ht="25.5" x14ac:dyDescent="0.2">
      <c r="A9" s="61">
        <v>1311</v>
      </c>
      <c r="B9" s="157" t="s">
        <v>2</v>
      </c>
      <c r="C9" s="78">
        <v>235119.77806400001</v>
      </c>
      <c r="D9" s="87">
        <f>$C9/12</f>
        <v>19593.314838666669</v>
      </c>
      <c r="E9" s="87">
        <f t="shared" ref="E9:O9" si="1">$C9/12</f>
        <v>19593.314838666669</v>
      </c>
      <c r="F9" s="87">
        <f t="shared" si="1"/>
        <v>19593.314838666669</v>
      </c>
      <c r="G9" s="87">
        <f t="shared" si="1"/>
        <v>19593.314838666669</v>
      </c>
      <c r="H9" s="87">
        <f t="shared" si="1"/>
        <v>19593.314838666669</v>
      </c>
      <c r="I9" s="87">
        <f t="shared" si="1"/>
        <v>19593.314838666669</v>
      </c>
      <c r="J9" s="87">
        <f t="shared" si="1"/>
        <v>19593.314838666669</v>
      </c>
      <c r="K9" s="87">
        <f t="shared" si="1"/>
        <v>19593.314838666669</v>
      </c>
      <c r="L9" s="87">
        <f t="shared" si="1"/>
        <v>19593.314838666669</v>
      </c>
      <c r="M9" s="87">
        <f t="shared" si="1"/>
        <v>19593.314838666669</v>
      </c>
      <c r="N9" s="87">
        <f t="shared" si="1"/>
        <v>19593.314838666669</v>
      </c>
      <c r="O9" s="87">
        <f t="shared" si="1"/>
        <v>19593.314838666669</v>
      </c>
      <c r="P9" s="99">
        <f>C9-'PE-PARTIDA ANEXO 2.2'!J9</f>
        <v>0</v>
      </c>
      <c r="Q9" s="100"/>
    </row>
    <row r="10" spans="1:22" s="38" customFormat="1" x14ac:dyDescent="0.2">
      <c r="A10" s="61">
        <v>1321</v>
      </c>
      <c r="B10" s="157" t="s">
        <v>3</v>
      </c>
      <c r="C10" s="78">
        <v>882930.32319999975</v>
      </c>
      <c r="D10" s="87"/>
      <c r="E10" s="87"/>
      <c r="F10" s="87">
        <f>C10/2</f>
        <v>441465.16159999988</v>
      </c>
      <c r="G10" s="87"/>
      <c r="H10" s="87"/>
      <c r="I10" s="87"/>
      <c r="J10" s="87"/>
      <c r="K10" s="87"/>
      <c r="L10" s="87"/>
      <c r="M10" s="87"/>
      <c r="N10" s="87"/>
      <c r="O10" s="88">
        <f>C10/2</f>
        <v>441465.16159999988</v>
      </c>
      <c r="P10" s="99">
        <f>C10-'PE-PARTIDA ANEXO 2.2'!J10</f>
        <v>0</v>
      </c>
      <c r="Q10" s="100"/>
    </row>
    <row r="11" spans="1:22" s="38" customFormat="1" x14ac:dyDescent="0.2">
      <c r="A11" s="61">
        <v>1322</v>
      </c>
      <c r="B11" s="157" t="s">
        <v>4</v>
      </c>
      <c r="C11" s="78">
        <v>1839438.1733333336</v>
      </c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9">
        <f>C11</f>
        <v>1839438.1733333336</v>
      </c>
      <c r="P11" s="99">
        <f>C11-'PE-PARTIDA ANEXO 2.2'!J11</f>
        <v>0</v>
      </c>
      <c r="Q11" s="100"/>
    </row>
    <row r="12" spans="1:22" s="38" customFormat="1" x14ac:dyDescent="0.2">
      <c r="A12" s="61">
        <v>1343</v>
      </c>
      <c r="B12" s="157" t="s">
        <v>5</v>
      </c>
      <c r="C12" s="78">
        <v>227160</v>
      </c>
      <c r="D12" s="87">
        <f t="shared" ref="D12:O22" si="2">$C12/12</f>
        <v>18930</v>
      </c>
      <c r="E12" s="87">
        <f t="shared" ref="E12:O12" si="3">$C12/12</f>
        <v>18930</v>
      </c>
      <c r="F12" s="87">
        <f t="shared" si="3"/>
        <v>18930</v>
      </c>
      <c r="G12" s="87">
        <f t="shared" si="3"/>
        <v>18930</v>
      </c>
      <c r="H12" s="87">
        <f t="shared" si="3"/>
        <v>18930</v>
      </c>
      <c r="I12" s="87">
        <f t="shared" si="3"/>
        <v>18930</v>
      </c>
      <c r="J12" s="87">
        <f t="shared" si="3"/>
        <v>18930</v>
      </c>
      <c r="K12" s="87">
        <f t="shared" si="3"/>
        <v>18930</v>
      </c>
      <c r="L12" s="87">
        <f t="shared" si="3"/>
        <v>18930</v>
      </c>
      <c r="M12" s="87">
        <f t="shared" si="3"/>
        <v>18930</v>
      </c>
      <c r="N12" s="87">
        <f t="shared" si="3"/>
        <v>18930</v>
      </c>
      <c r="O12" s="87">
        <f t="shared" si="3"/>
        <v>18930</v>
      </c>
      <c r="P12" s="99">
        <f>C12-'PE-PARTIDA ANEXO 2.2'!J12</f>
        <v>0</v>
      </c>
      <c r="Q12" s="100"/>
    </row>
    <row r="13" spans="1:22" s="12" customFormat="1" ht="25.5" x14ac:dyDescent="0.2">
      <c r="A13" s="61">
        <v>1411</v>
      </c>
      <c r="B13" s="157" t="s">
        <v>160</v>
      </c>
      <c r="C13" s="78">
        <v>703254.00242879975</v>
      </c>
      <c r="D13" s="87">
        <f t="shared" si="2"/>
        <v>58604.500202399977</v>
      </c>
      <c r="E13" s="87">
        <f t="shared" si="2"/>
        <v>58604.500202399977</v>
      </c>
      <c r="F13" s="87">
        <f t="shared" si="2"/>
        <v>58604.500202399977</v>
      </c>
      <c r="G13" s="87">
        <f t="shared" si="2"/>
        <v>58604.500202399977</v>
      </c>
      <c r="H13" s="87">
        <f t="shared" si="2"/>
        <v>58604.500202399977</v>
      </c>
      <c r="I13" s="87">
        <f t="shared" si="2"/>
        <v>58604.500202399977</v>
      </c>
      <c r="J13" s="87">
        <f t="shared" si="2"/>
        <v>58604.500202399977</v>
      </c>
      <c r="K13" s="87">
        <f t="shared" si="2"/>
        <v>58604.500202399977</v>
      </c>
      <c r="L13" s="87">
        <f t="shared" si="2"/>
        <v>58604.500202399977</v>
      </c>
      <c r="M13" s="87">
        <f t="shared" si="2"/>
        <v>58604.500202399977</v>
      </c>
      <c r="N13" s="87">
        <f t="shared" si="2"/>
        <v>58604.500202399977</v>
      </c>
      <c r="O13" s="87">
        <f t="shared" si="2"/>
        <v>58604.500202399977</v>
      </c>
      <c r="P13" s="99">
        <f>C13-'PE-PARTIDA ANEXO 2.2'!J13</f>
        <v>0</v>
      </c>
      <c r="Q13" s="100"/>
    </row>
    <row r="14" spans="1:22" s="38" customFormat="1" x14ac:dyDescent="0.2">
      <c r="A14" s="61">
        <v>1421</v>
      </c>
      <c r="B14" s="157" t="s">
        <v>6</v>
      </c>
      <c r="C14" s="78">
        <v>397318.64543999993</v>
      </c>
      <c r="D14" s="87">
        <f t="shared" si="2"/>
        <v>33109.887119999992</v>
      </c>
      <c r="E14" s="87">
        <f t="shared" si="2"/>
        <v>33109.887119999992</v>
      </c>
      <c r="F14" s="87">
        <f t="shared" si="2"/>
        <v>33109.887119999992</v>
      </c>
      <c r="G14" s="87">
        <f t="shared" si="2"/>
        <v>33109.887119999992</v>
      </c>
      <c r="H14" s="87">
        <f t="shared" si="2"/>
        <v>33109.887119999992</v>
      </c>
      <c r="I14" s="87">
        <f t="shared" si="2"/>
        <v>33109.887119999992</v>
      </c>
      <c r="J14" s="87">
        <f t="shared" si="2"/>
        <v>33109.887119999992</v>
      </c>
      <c r="K14" s="87">
        <f t="shared" si="2"/>
        <v>33109.887119999992</v>
      </c>
      <c r="L14" s="87">
        <f t="shared" si="2"/>
        <v>33109.887119999992</v>
      </c>
      <c r="M14" s="87">
        <f t="shared" si="2"/>
        <v>33109.887119999992</v>
      </c>
      <c r="N14" s="87">
        <f t="shared" si="2"/>
        <v>33109.887119999992</v>
      </c>
      <c r="O14" s="87">
        <f t="shared" si="2"/>
        <v>33109.887119999992</v>
      </c>
      <c r="P14" s="99">
        <f>C14-'PE-PARTIDA ANEXO 2.2'!J14</f>
        <v>0</v>
      </c>
      <c r="Q14" s="100"/>
    </row>
    <row r="15" spans="1:22" s="38" customFormat="1" x14ac:dyDescent="0.2">
      <c r="A15" s="61">
        <v>1431</v>
      </c>
      <c r="B15" s="157" t="s">
        <v>161</v>
      </c>
      <c r="C15" s="78">
        <v>1986593.2272000003</v>
      </c>
      <c r="D15" s="87">
        <f t="shared" si="2"/>
        <v>165549.43560000003</v>
      </c>
      <c r="E15" s="87">
        <f t="shared" si="2"/>
        <v>165549.43560000003</v>
      </c>
      <c r="F15" s="87">
        <f t="shared" si="2"/>
        <v>165549.43560000003</v>
      </c>
      <c r="G15" s="87">
        <f t="shared" si="2"/>
        <v>165549.43560000003</v>
      </c>
      <c r="H15" s="87">
        <f t="shared" si="2"/>
        <v>165549.43560000003</v>
      </c>
      <c r="I15" s="87">
        <f t="shared" si="2"/>
        <v>165549.43560000003</v>
      </c>
      <c r="J15" s="87">
        <f t="shared" si="2"/>
        <v>165549.43560000003</v>
      </c>
      <c r="K15" s="87">
        <f t="shared" si="2"/>
        <v>165549.43560000003</v>
      </c>
      <c r="L15" s="87">
        <f t="shared" si="2"/>
        <v>165549.43560000003</v>
      </c>
      <c r="M15" s="87">
        <f t="shared" si="2"/>
        <v>165549.43560000003</v>
      </c>
      <c r="N15" s="87">
        <f t="shared" si="2"/>
        <v>165549.43560000003</v>
      </c>
      <c r="O15" s="87">
        <f t="shared" si="2"/>
        <v>165549.43560000003</v>
      </c>
      <c r="P15" s="99">
        <f>C15-'PE-PARTIDA ANEXO 2.2'!J15</f>
        <v>0</v>
      </c>
      <c r="Q15" s="100"/>
    </row>
    <row r="16" spans="1:22" s="38" customFormat="1" ht="25.5" x14ac:dyDescent="0.2">
      <c r="A16" s="61">
        <v>1432</v>
      </c>
      <c r="B16" s="157" t="s">
        <v>7</v>
      </c>
      <c r="C16" s="78">
        <v>264879.09696000005</v>
      </c>
      <c r="D16" s="87">
        <f t="shared" si="2"/>
        <v>22073.258080000003</v>
      </c>
      <c r="E16" s="87">
        <f t="shared" si="2"/>
        <v>22073.258080000003</v>
      </c>
      <c r="F16" s="87">
        <f t="shared" si="2"/>
        <v>22073.258080000003</v>
      </c>
      <c r="G16" s="87">
        <f t="shared" si="2"/>
        <v>22073.258080000003</v>
      </c>
      <c r="H16" s="87">
        <f t="shared" si="2"/>
        <v>22073.258080000003</v>
      </c>
      <c r="I16" s="87">
        <f t="shared" si="2"/>
        <v>22073.258080000003</v>
      </c>
      <c r="J16" s="87">
        <f t="shared" si="2"/>
        <v>22073.258080000003</v>
      </c>
      <c r="K16" s="87">
        <f t="shared" si="2"/>
        <v>22073.258080000003</v>
      </c>
      <c r="L16" s="87">
        <f t="shared" si="2"/>
        <v>22073.258080000003</v>
      </c>
      <c r="M16" s="87">
        <f t="shared" si="2"/>
        <v>22073.258080000003</v>
      </c>
      <c r="N16" s="87">
        <f t="shared" si="2"/>
        <v>22073.258080000003</v>
      </c>
      <c r="O16" s="87">
        <f t="shared" si="2"/>
        <v>22073.258080000003</v>
      </c>
      <c r="P16" s="99">
        <f>C16-'PE-PARTIDA ANEXO 2.2'!J16</f>
        <v>0</v>
      </c>
      <c r="Q16" s="100"/>
    </row>
    <row r="17" spans="1:17" s="38" customFormat="1" x14ac:dyDescent="0.2">
      <c r="A17" s="61">
        <v>1543</v>
      </c>
      <c r="B17" s="157" t="s">
        <v>162</v>
      </c>
      <c r="C17" s="78">
        <f>SUM(D17:O17)</f>
        <v>921128.93000000017</v>
      </c>
      <c r="D17" s="87">
        <v>25236</v>
      </c>
      <c r="E17" s="87">
        <v>25236</v>
      </c>
      <c r="F17" s="87">
        <v>25236</v>
      </c>
      <c r="G17" s="151">
        <v>93935.65</v>
      </c>
      <c r="H17" s="151">
        <v>93935.66</v>
      </c>
      <c r="I17" s="151">
        <v>93935.66</v>
      </c>
      <c r="J17" s="151">
        <v>93935.66</v>
      </c>
      <c r="K17" s="151">
        <v>93935.66</v>
      </c>
      <c r="L17" s="151">
        <v>93935.66</v>
      </c>
      <c r="M17" s="151">
        <v>93935.66</v>
      </c>
      <c r="N17" s="151">
        <v>93935.66</v>
      </c>
      <c r="O17" s="151">
        <v>93935.66</v>
      </c>
      <c r="P17" s="99">
        <f>C17-'PE-PARTIDA ANEXO 2.2'!J17</f>
        <v>0</v>
      </c>
      <c r="Q17" s="100"/>
    </row>
    <row r="18" spans="1:17" s="38" customFormat="1" x14ac:dyDescent="0.2">
      <c r="A18" s="61">
        <v>1611</v>
      </c>
      <c r="B18" s="157" t="s">
        <v>8</v>
      </c>
      <c r="C18" s="78">
        <v>164523.07</v>
      </c>
      <c r="D18" s="87">
        <f t="shared" si="2"/>
        <v>13710.255833333335</v>
      </c>
      <c r="E18" s="87">
        <f t="shared" si="2"/>
        <v>13710.255833333335</v>
      </c>
      <c r="F18" s="87">
        <f t="shared" si="2"/>
        <v>13710.255833333335</v>
      </c>
      <c r="G18" s="87">
        <f t="shared" si="2"/>
        <v>13710.255833333335</v>
      </c>
      <c r="H18" s="87">
        <f t="shared" si="2"/>
        <v>13710.255833333335</v>
      </c>
      <c r="I18" s="87">
        <f t="shared" si="2"/>
        <v>13710.255833333335</v>
      </c>
      <c r="J18" s="87">
        <f t="shared" si="2"/>
        <v>13710.255833333335</v>
      </c>
      <c r="K18" s="87">
        <f t="shared" si="2"/>
        <v>13710.255833333335</v>
      </c>
      <c r="L18" s="87">
        <f t="shared" si="2"/>
        <v>13710.255833333335</v>
      </c>
      <c r="M18" s="87">
        <f t="shared" si="2"/>
        <v>13710.255833333335</v>
      </c>
      <c r="N18" s="87">
        <f t="shared" si="2"/>
        <v>13710.255833333335</v>
      </c>
      <c r="O18" s="87">
        <f t="shared" si="2"/>
        <v>13710.255833333335</v>
      </c>
      <c r="P18" s="99">
        <f>C18-'PE-PARTIDA ANEXO 2.2'!J18</f>
        <v>0</v>
      </c>
      <c r="Q18" s="100"/>
    </row>
    <row r="19" spans="1:17" s="38" customFormat="1" x14ac:dyDescent="0.2">
      <c r="A19" s="61">
        <v>1712</v>
      </c>
      <c r="B19" s="157" t="s">
        <v>9</v>
      </c>
      <c r="C19" s="78">
        <v>1710815.452</v>
      </c>
      <c r="D19" s="87">
        <f t="shared" si="2"/>
        <v>142567.95433333333</v>
      </c>
      <c r="E19" s="87">
        <f t="shared" si="2"/>
        <v>142567.95433333333</v>
      </c>
      <c r="F19" s="87">
        <f t="shared" si="2"/>
        <v>142567.95433333333</v>
      </c>
      <c r="G19" s="87">
        <f t="shared" si="2"/>
        <v>142567.95433333333</v>
      </c>
      <c r="H19" s="87">
        <f t="shared" si="2"/>
        <v>142567.95433333333</v>
      </c>
      <c r="I19" s="87">
        <f t="shared" si="2"/>
        <v>142567.95433333333</v>
      </c>
      <c r="J19" s="87">
        <f t="shared" si="2"/>
        <v>142567.95433333333</v>
      </c>
      <c r="K19" s="87">
        <f t="shared" si="2"/>
        <v>142567.95433333333</v>
      </c>
      <c r="L19" s="87">
        <f t="shared" si="2"/>
        <v>142567.95433333333</v>
      </c>
      <c r="M19" s="87">
        <f t="shared" si="2"/>
        <v>142567.95433333333</v>
      </c>
      <c r="N19" s="87">
        <f t="shared" si="2"/>
        <v>142567.95433333333</v>
      </c>
      <c r="O19" s="87">
        <f t="shared" si="2"/>
        <v>142567.95433333333</v>
      </c>
      <c r="P19" s="99">
        <f>C19-'PE-PARTIDA ANEXO 2.2'!J19</f>
        <v>0</v>
      </c>
      <c r="Q19" s="100"/>
    </row>
    <row r="20" spans="1:17" s="38" customFormat="1" x14ac:dyDescent="0.2">
      <c r="A20" s="61">
        <v>1713</v>
      </c>
      <c r="B20" s="157" t="s">
        <v>10</v>
      </c>
      <c r="C20" s="78">
        <v>8256</v>
      </c>
      <c r="D20" s="87">
        <f t="shared" si="2"/>
        <v>688</v>
      </c>
      <c r="E20" s="87">
        <f t="shared" si="2"/>
        <v>688</v>
      </c>
      <c r="F20" s="87">
        <f t="shared" si="2"/>
        <v>688</v>
      </c>
      <c r="G20" s="87">
        <f t="shared" si="2"/>
        <v>688</v>
      </c>
      <c r="H20" s="87">
        <f t="shared" si="2"/>
        <v>688</v>
      </c>
      <c r="I20" s="87">
        <f t="shared" si="2"/>
        <v>688</v>
      </c>
      <c r="J20" s="87">
        <f t="shared" si="2"/>
        <v>688</v>
      </c>
      <c r="K20" s="87">
        <f t="shared" si="2"/>
        <v>688</v>
      </c>
      <c r="L20" s="87">
        <f t="shared" si="2"/>
        <v>688</v>
      </c>
      <c r="M20" s="87">
        <f t="shared" si="2"/>
        <v>688</v>
      </c>
      <c r="N20" s="87">
        <f t="shared" si="2"/>
        <v>688</v>
      </c>
      <c r="O20" s="87">
        <f t="shared" si="2"/>
        <v>688</v>
      </c>
      <c r="P20" s="99">
        <f>C20-'PE-PARTIDA ANEXO 2.2'!J20</f>
        <v>0</v>
      </c>
      <c r="Q20" s="100"/>
    </row>
    <row r="21" spans="1:17" s="38" customFormat="1" x14ac:dyDescent="0.2">
      <c r="A21" s="61">
        <v>1715</v>
      </c>
      <c r="B21" s="157" t="s">
        <v>11</v>
      </c>
      <c r="C21" s="78">
        <v>692546.45</v>
      </c>
      <c r="D21" s="87">
        <f t="shared" si="2"/>
        <v>57712.204166666663</v>
      </c>
      <c r="E21" s="87"/>
      <c r="F21" s="87"/>
      <c r="G21" s="87"/>
      <c r="H21" s="87"/>
      <c r="I21" s="87"/>
      <c r="J21" s="87"/>
      <c r="K21" s="87"/>
      <c r="L21" s="87">
        <f>C21</f>
        <v>692546.45</v>
      </c>
      <c r="M21" s="87"/>
      <c r="N21" s="87"/>
      <c r="O21" s="88"/>
      <c r="P21" s="99">
        <f>C21-'PE-PARTIDA ANEXO 2.2'!J21</f>
        <v>0</v>
      </c>
      <c r="Q21" s="100"/>
    </row>
    <row r="22" spans="1:17" s="38" customFormat="1" x14ac:dyDescent="0.2">
      <c r="A22" s="61">
        <v>1719</v>
      </c>
      <c r="B22" s="157" t="s">
        <v>12</v>
      </c>
      <c r="C22" s="78">
        <v>850000</v>
      </c>
      <c r="D22" s="87">
        <f t="shared" si="2"/>
        <v>70833.333333333328</v>
      </c>
      <c r="E22" s="87">
        <f t="shared" si="2"/>
        <v>70833.333333333328</v>
      </c>
      <c r="F22" s="87">
        <f t="shared" si="2"/>
        <v>70833.333333333328</v>
      </c>
      <c r="G22" s="87">
        <f t="shared" si="2"/>
        <v>70833.333333333328</v>
      </c>
      <c r="H22" s="87">
        <f t="shared" si="2"/>
        <v>70833.333333333328</v>
      </c>
      <c r="I22" s="87">
        <f t="shared" si="2"/>
        <v>70833.333333333328</v>
      </c>
      <c r="J22" s="87">
        <f t="shared" si="2"/>
        <v>70833.333333333328</v>
      </c>
      <c r="K22" s="87">
        <f t="shared" si="2"/>
        <v>70833.333333333328</v>
      </c>
      <c r="L22" s="87">
        <f t="shared" si="2"/>
        <v>70833.333333333328</v>
      </c>
      <c r="M22" s="87">
        <f t="shared" si="2"/>
        <v>70833.333333333328</v>
      </c>
      <c r="N22" s="87">
        <f t="shared" si="2"/>
        <v>70833.333333333328</v>
      </c>
      <c r="O22" s="87">
        <f t="shared" si="2"/>
        <v>70833.333333333328</v>
      </c>
      <c r="P22" s="99">
        <f>C22-'PE-PARTIDA ANEXO 2.2'!J22</f>
        <v>0</v>
      </c>
      <c r="Q22" s="100"/>
    </row>
    <row r="23" spans="1:17" s="12" customFormat="1" x14ac:dyDescent="0.2">
      <c r="A23" s="28"/>
      <c r="B23" s="158" t="s">
        <v>107</v>
      </c>
      <c r="C23" s="103">
        <f>SUM(C8:C22)</f>
        <v>24127917.996626131</v>
      </c>
      <c r="D23" s="103">
        <f t="shared" ref="D23:O23" si="4">SUM(D8:D22)</f>
        <v>1732271.0475077331</v>
      </c>
      <c r="E23" s="103">
        <f t="shared" si="4"/>
        <v>1674558.8433410665</v>
      </c>
      <c r="F23" s="103">
        <f t="shared" si="4"/>
        <v>2116024.0049410663</v>
      </c>
      <c r="G23" s="103">
        <f t="shared" si="4"/>
        <v>1743258.4933410664</v>
      </c>
      <c r="H23" s="103">
        <f t="shared" si="4"/>
        <v>1743258.5033410664</v>
      </c>
      <c r="I23" s="103">
        <f t="shared" si="4"/>
        <v>1743258.5033410664</v>
      </c>
      <c r="J23" s="103">
        <f t="shared" si="4"/>
        <v>1743258.5033410664</v>
      </c>
      <c r="K23" s="103">
        <f t="shared" si="4"/>
        <v>1743258.5033410664</v>
      </c>
      <c r="L23" s="103">
        <f t="shared" si="4"/>
        <v>2435804.9533410664</v>
      </c>
      <c r="M23" s="103">
        <f t="shared" si="4"/>
        <v>1743258.5033410664</v>
      </c>
      <c r="N23" s="103">
        <f t="shared" si="4"/>
        <v>1743258.5033410664</v>
      </c>
      <c r="O23" s="103">
        <f t="shared" si="4"/>
        <v>4024161.8382744002</v>
      </c>
      <c r="P23" s="99">
        <f>C23-'PE-PARTIDA ANEXO 2.2'!J23</f>
        <v>0</v>
      </c>
    </row>
    <row r="24" spans="1:17" s="111" customFormat="1" x14ac:dyDescent="0.2">
      <c r="A24" s="108"/>
      <c r="B24" s="159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99">
        <f>C24-'PE-PARTIDA ANEXO 2.2'!J24</f>
        <v>0</v>
      </c>
    </row>
    <row r="25" spans="1:17" s="12" customFormat="1" ht="25.5" x14ac:dyDescent="0.2">
      <c r="A25" s="104">
        <v>2111</v>
      </c>
      <c r="B25" s="160" t="s">
        <v>14</v>
      </c>
      <c r="C25" s="105">
        <f>SUM(D25:O25)</f>
        <v>67631.16</v>
      </c>
      <c r="D25" s="106">
        <v>7707</v>
      </c>
      <c r="E25" s="107">
        <v>23346.62</v>
      </c>
      <c r="F25" s="107">
        <v>6926.92</v>
      </c>
      <c r="G25" s="107">
        <v>2750</v>
      </c>
      <c r="H25" s="107">
        <v>6696</v>
      </c>
      <c r="I25" s="107">
        <v>1829</v>
      </c>
      <c r="J25" s="107">
        <v>9477.619999999999</v>
      </c>
      <c r="K25" s="107">
        <v>1171</v>
      </c>
      <c r="L25" s="107">
        <v>5000</v>
      </c>
      <c r="M25" s="107">
        <v>2177</v>
      </c>
      <c r="N25" s="107">
        <v>0</v>
      </c>
      <c r="O25" s="107">
        <v>550</v>
      </c>
      <c r="P25" s="99">
        <f>C25-'PE-PARTIDA ANEXO 2.2'!J25</f>
        <v>0</v>
      </c>
      <c r="Q25" s="101"/>
    </row>
    <row r="26" spans="1:17" s="12" customFormat="1" ht="38.25" x14ac:dyDescent="0.25">
      <c r="A26" s="61">
        <v>2141</v>
      </c>
      <c r="B26" s="157" t="s">
        <v>15</v>
      </c>
      <c r="C26" s="89">
        <f t="shared" ref="C26:C64" si="5">SUM(D26:O26)</f>
        <v>103269.76000000001</v>
      </c>
      <c r="D26" s="80">
        <v>0</v>
      </c>
      <c r="E26" s="80">
        <v>5850</v>
      </c>
      <c r="F26" s="80">
        <v>55919.76</v>
      </c>
      <c r="G26" s="80">
        <v>0</v>
      </c>
      <c r="H26" s="80">
        <v>0</v>
      </c>
      <c r="I26" s="80">
        <v>6000</v>
      </c>
      <c r="J26" s="80">
        <v>1500</v>
      </c>
      <c r="K26" s="80">
        <v>30000</v>
      </c>
      <c r="L26" s="80">
        <v>2000</v>
      </c>
      <c r="M26" s="80">
        <v>0</v>
      </c>
      <c r="N26" s="80">
        <v>0</v>
      </c>
      <c r="O26" s="80">
        <v>2000</v>
      </c>
      <c r="P26" s="99">
        <f>C26-'PE-PARTIDA ANEXO 2.2'!J26</f>
        <v>0</v>
      </c>
      <c r="Q26" s="101"/>
    </row>
    <row r="27" spans="1:17" s="12" customFormat="1" x14ac:dyDescent="0.25">
      <c r="A27" s="61">
        <v>2151</v>
      </c>
      <c r="B27" s="157" t="s">
        <v>163</v>
      </c>
      <c r="C27" s="89">
        <f t="shared" si="5"/>
        <v>122201.5</v>
      </c>
      <c r="D27" s="80">
        <v>9200</v>
      </c>
      <c r="E27" s="80">
        <v>65843.75</v>
      </c>
      <c r="F27" s="80">
        <v>6363.75</v>
      </c>
      <c r="G27" s="80">
        <v>843.75</v>
      </c>
      <c r="H27" s="80">
        <v>11706.75</v>
      </c>
      <c r="I27" s="80">
        <v>10575.25</v>
      </c>
      <c r="J27" s="80">
        <v>15843.75</v>
      </c>
      <c r="K27" s="80">
        <v>980.75</v>
      </c>
      <c r="L27" s="80">
        <v>843.75</v>
      </c>
      <c r="M27" s="80">
        <v>0</v>
      </c>
      <c r="N27" s="80">
        <v>0</v>
      </c>
      <c r="O27" s="80">
        <v>0</v>
      </c>
      <c r="P27" s="99">
        <f>C27-'PE-PARTIDA ANEXO 2.2'!J27</f>
        <v>0</v>
      </c>
      <c r="Q27" s="101"/>
    </row>
    <row r="28" spans="1:17" s="12" customFormat="1" x14ac:dyDescent="0.25">
      <c r="A28" s="61">
        <v>2161</v>
      </c>
      <c r="B28" s="157" t="s">
        <v>16</v>
      </c>
      <c r="C28" s="89">
        <f t="shared" si="5"/>
        <v>144000.00000000003</v>
      </c>
      <c r="D28" s="80">
        <v>0</v>
      </c>
      <c r="E28" s="80">
        <v>266.67</v>
      </c>
      <c r="F28" s="80">
        <v>101150</v>
      </c>
      <c r="G28" s="80">
        <v>2500</v>
      </c>
      <c r="H28" s="80">
        <v>0</v>
      </c>
      <c r="I28" s="80">
        <v>66.66</v>
      </c>
      <c r="J28" s="80">
        <v>0</v>
      </c>
      <c r="K28" s="80">
        <v>38450</v>
      </c>
      <c r="L28" s="80">
        <v>1500</v>
      </c>
      <c r="M28" s="80">
        <v>66.67</v>
      </c>
      <c r="N28" s="80">
        <v>0</v>
      </c>
      <c r="O28" s="80">
        <v>0</v>
      </c>
      <c r="P28" s="99">
        <f>C28-'PE-PARTIDA ANEXO 2.2'!J28</f>
        <v>0</v>
      </c>
      <c r="Q28" s="101"/>
    </row>
    <row r="29" spans="1:17" s="12" customFormat="1" x14ac:dyDescent="0.25">
      <c r="A29" s="61">
        <v>2171</v>
      </c>
      <c r="B29" s="157" t="s">
        <v>134</v>
      </c>
      <c r="C29" s="89">
        <f t="shared" si="5"/>
        <v>1500</v>
      </c>
      <c r="D29" s="80"/>
      <c r="E29" s="80"/>
      <c r="F29" s="80">
        <v>1500</v>
      </c>
      <c r="G29" s="80"/>
      <c r="H29" s="80"/>
      <c r="I29" s="80"/>
      <c r="J29" s="80"/>
      <c r="K29" s="80"/>
      <c r="L29" s="80"/>
      <c r="M29" s="80"/>
      <c r="N29" s="80"/>
      <c r="O29" s="80"/>
      <c r="P29" s="99">
        <f>C29-'PE-PARTIDA ANEXO 2.2'!J29</f>
        <v>0</v>
      </c>
      <c r="Q29" s="101"/>
    </row>
    <row r="30" spans="1:17" s="12" customFormat="1" ht="51" x14ac:dyDescent="0.25">
      <c r="A30" s="61">
        <v>2212</v>
      </c>
      <c r="B30" s="157" t="s">
        <v>135</v>
      </c>
      <c r="C30" s="89">
        <f t="shared" si="5"/>
        <v>71000</v>
      </c>
      <c r="D30" s="80">
        <v>1600</v>
      </c>
      <c r="E30" s="80">
        <v>3070</v>
      </c>
      <c r="F30" s="80">
        <v>2005</v>
      </c>
      <c r="G30" s="80">
        <v>7305</v>
      </c>
      <c r="H30" s="80">
        <v>34060</v>
      </c>
      <c r="I30" s="80">
        <v>4060</v>
      </c>
      <c r="J30" s="80">
        <v>2590</v>
      </c>
      <c r="K30" s="80">
        <v>2140</v>
      </c>
      <c r="L30" s="80">
        <v>4205</v>
      </c>
      <c r="M30" s="80">
        <v>6265</v>
      </c>
      <c r="N30" s="80">
        <v>380</v>
      </c>
      <c r="O30" s="80">
        <v>3320</v>
      </c>
      <c r="P30" s="99">
        <f>C30-'PE-PARTIDA ANEXO 2.2'!J30</f>
        <v>0</v>
      </c>
      <c r="Q30" s="101"/>
    </row>
    <row r="31" spans="1:17" s="12" customFormat="1" x14ac:dyDescent="0.25">
      <c r="A31" s="61">
        <v>2221</v>
      </c>
      <c r="B31" s="157" t="s">
        <v>164</v>
      </c>
      <c r="C31" s="89">
        <f t="shared" si="5"/>
        <v>3500</v>
      </c>
      <c r="D31" s="80">
        <v>1000</v>
      </c>
      <c r="E31" s="80">
        <v>1000</v>
      </c>
      <c r="F31" s="80">
        <v>1000</v>
      </c>
      <c r="G31" s="80">
        <v>500</v>
      </c>
      <c r="H31" s="80"/>
      <c r="I31" s="80"/>
      <c r="J31" s="80"/>
      <c r="K31" s="80"/>
      <c r="L31" s="80"/>
      <c r="M31" s="80"/>
      <c r="N31" s="80"/>
      <c r="O31" s="80"/>
      <c r="P31" s="99">
        <f>C31-'PE-PARTIDA ANEXO 2.2'!J31</f>
        <v>0</v>
      </c>
      <c r="Q31" s="101"/>
    </row>
    <row r="32" spans="1:17" s="12" customFormat="1" x14ac:dyDescent="0.25">
      <c r="A32" s="61">
        <v>2231</v>
      </c>
      <c r="B32" s="157" t="s">
        <v>17</v>
      </c>
      <c r="C32" s="89">
        <f t="shared" si="5"/>
        <v>0</v>
      </c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99">
        <f>C32-'PE-PARTIDA ANEXO 2.2'!J32</f>
        <v>0</v>
      </c>
      <c r="Q32" s="101"/>
    </row>
    <row r="33" spans="1:17" s="12" customFormat="1" ht="25.5" x14ac:dyDescent="0.25">
      <c r="A33" s="61">
        <v>2311</v>
      </c>
      <c r="B33" s="157" t="s">
        <v>165</v>
      </c>
      <c r="C33" s="89">
        <f t="shared" si="5"/>
        <v>15500</v>
      </c>
      <c r="D33" s="80">
        <v>0</v>
      </c>
      <c r="E33" s="80">
        <v>0</v>
      </c>
      <c r="F33" s="80">
        <v>0</v>
      </c>
      <c r="G33" s="80">
        <v>1000</v>
      </c>
      <c r="H33" s="80">
        <v>0</v>
      </c>
      <c r="I33" s="80">
        <v>0</v>
      </c>
      <c r="J33" s="80">
        <v>0</v>
      </c>
      <c r="K33" s="80">
        <v>0</v>
      </c>
      <c r="L33" s="80">
        <v>14500</v>
      </c>
      <c r="M33" s="80">
        <v>0</v>
      </c>
      <c r="N33" s="80">
        <v>0</v>
      </c>
      <c r="O33" s="80">
        <v>0</v>
      </c>
      <c r="P33" s="99">
        <f>C33-'PE-PARTIDA ANEXO 2.2'!J33</f>
        <v>0</v>
      </c>
      <c r="Q33" s="101"/>
    </row>
    <row r="34" spans="1:17" s="12" customFormat="1" x14ac:dyDescent="0.25">
      <c r="A34" s="61">
        <v>2411</v>
      </c>
      <c r="B34" s="157" t="s">
        <v>18</v>
      </c>
      <c r="C34" s="89">
        <f t="shared" si="5"/>
        <v>23000</v>
      </c>
      <c r="D34" s="80">
        <v>0</v>
      </c>
      <c r="E34" s="80">
        <v>0</v>
      </c>
      <c r="F34" s="80">
        <v>19000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0">
        <v>0</v>
      </c>
      <c r="M34" s="80">
        <v>4000</v>
      </c>
      <c r="N34" s="80">
        <v>0</v>
      </c>
      <c r="O34" s="80">
        <v>0</v>
      </c>
      <c r="P34" s="99">
        <f>C34-'PE-PARTIDA ANEXO 2.2'!J34</f>
        <v>0</v>
      </c>
      <c r="Q34" s="101"/>
    </row>
    <row r="35" spans="1:17" s="12" customFormat="1" x14ac:dyDescent="0.25">
      <c r="A35" s="61">
        <v>2421</v>
      </c>
      <c r="B35" s="157" t="s">
        <v>19</v>
      </c>
      <c r="C35" s="89">
        <f t="shared" si="5"/>
        <v>22200</v>
      </c>
      <c r="D35" s="80">
        <v>0</v>
      </c>
      <c r="E35" s="80">
        <v>0</v>
      </c>
      <c r="F35" s="80">
        <v>20600</v>
      </c>
      <c r="G35" s="80">
        <v>1000</v>
      </c>
      <c r="H35" s="80">
        <v>0</v>
      </c>
      <c r="I35" s="80">
        <v>0</v>
      </c>
      <c r="J35" s="80">
        <v>0</v>
      </c>
      <c r="K35" s="80">
        <v>0</v>
      </c>
      <c r="L35" s="80">
        <v>0</v>
      </c>
      <c r="M35" s="80">
        <v>600</v>
      </c>
      <c r="N35" s="80">
        <v>0</v>
      </c>
      <c r="O35" s="80">
        <v>0</v>
      </c>
      <c r="P35" s="99">
        <f>C35-'PE-PARTIDA ANEXO 2.2'!J35</f>
        <v>0</v>
      </c>
      <c r="Q35" s="101"/>
    </row>
    <row r="36" spans="1:17" s="12" customFormat="1" x14ac:dyDescent="0.25">
      <c r="A36" s="61">
        <v>2431</v>
      </c>
      <c r="B36" s="157" t="s">
        <v>166</v>
      </c>
      <c r="C36" s="89">
        <f t="shared" si="5"/>
        <v>23200</v>
      </c>
      <c r="D36" s="80">
        <v>0</v>
      </c>
      <c r="E36" s="80">
        <v>0</v>
      </c>
      <c r="F36" s="80">
        <v>0</v>
      </c>
      <c r="G36" s="80">
        <v>7733.3333333333339</v>
      </c>
      <c r="H36" s="80">
        <v>0</v>
      </c>
      <c r="I36" s="80">
        <v>0</v>
      </c>
      <c r="J36" s="80">
        <v>7733.3333333333339</v>
      </c>
      <c r="K36" s="80">
        <v>0</v>
      </c>
      <c r="L36" s="80">
        <v>0</v>
      </c>
      <c r="M36" s="80">
        <v>7733.3333333333339</v>
      </c>
      <c r="N36" s="80">
        <v>0</v>
      </c>
      <c r="O36" s="80">
        <v>0</v>
      </c>
      <c r="P36" s="99">
        <f>C36-'PE-PARTIDA ANEXO 2.2'!J36</f>
        <v>0</v>
      </c>
      <c r="Q36" s="101"/>
    </row>
    <row r="37" spans="1:17" s="12" customFormat="1" x14ac:dyDescent="0.25">
      <c r="A37" s="61">
        <v>2441</v>
      </c>
      <c r="B37" s="157" t="s">
        <v>20</v>
      </c>
      <c r="C37" s="89">
        <f t="shared" si="5"/>
        <v>14180</v>
      </c>
      <c r="D37" s="80">
        <v>0</v>
      </c>
      <c r="E37" s="80">
        <v>1680</v>
      </c>
      <c r="F37" s="80">
        <v>0</v>
      </c>
      <c r="G37" s="80">
        <v>3250</v>
      </c>
      <c r="H37" s="80">
        <v>385</v>
      </c>
      <c r="I37" s="80">
        <v>0</v>
      </c>
      <c r="J37" s="80">
        <v>0</v>
      </c>
      <c r="K37" s="80">
        <v>7615</v>
      </c>
      <c r="L37" s="80">
        <v>0</v>
      </c>
      <c r="M37" s="80">
        <v>1250</v>
      </c>
      <c r="N37" s="80">
        <v>0</v>
      </c>
      <c r="O37" s="80">
        <v>0</v>
      </c>
      <c r="P37" s="99">
        <f>C37-'PE-PARTIDA ANEXO 2.2'!J37</f>
        <v>0</v>
      </c>
      <c r="Q37" s="101"/>
    </row>
    <row r="38" spans="1:17" s="12" customFormat="1" x14ac:dyDescent="0.25">
      <c r="A38" s="61">
        <v>2451</v>
      </c>
      <c r="B38" s="157" t="s">
        <v>21</v>
      </c>
      <c r="C38" s="89">
        <f t="shared" si="5"/>
        <v>16100</v>
      </c>
      <c r="D38" s="80">
        <v>4400</v>
      </c>
      <c r="E38" s="80">
        <v>2100</v>
      </c>
      <c r="F38" s="80">
        <v>4400</v>
      </c>
      <c r="G38" s="80">
        <v>0</v>
      </c>
      <c r="H38" s="80">
        <v>1400</v>
      </c>
      <c r="I38" s="80">
        <v>0</v>
      </c>
      <c r="J38" s="80">
        <v>1400</v>
      </c>
      <c r="K38" s="80">
        <v>2000</v>
      </c>
      <c r="L38" s="80">
        <v>400</v>
      </c>
      <c r="M38" s="80">
        <v>0</v>
      </c>
      <c r="N38" s="80">
        <v>0</v>
      </c>
      <c r="O38" s="80"/>
      <c r="P38" s="99">
        <f>C38-'PE-PARTIDA ANEXO 2.2'!J38</f>
        <v>0</v>
      </c>
      <c r="Q38" s="101"/>
    </row>
    <row r="39" spans="1:17" s="12" customFormat="1" x14ac:dyDescent="0.25">
      <c r="A39" s="61">
        <v>2461</v>
      </c>
      <c r="B39" s="157" t="s">
        <v>22</v>
      </c>
      <c r="C39" s="89">
        <f t="shared" si="5"/>
        <v>242261.79000000004</v>
      </c>
      <c r="D39" s="80">
        <v>0</v>
      </c>
      <c r="E39" s="80">
        <v>44328.553</v>
      </c>
      <c r="F39" s="80">
        <v>123771.76300000001</v>
      </c>
      <c r="G39" s="80">
        <v>6136.7629999999999</v>
      </c>
      <c r="H39" s="80">
        <v>46646.762999999999</v>
      </c>
      <c r="I39" s="80">
        <v>3136.7629999999999</v>
      </c>
      <c r="J39" s="80">
        <v>3136.7629999999999</v>
      </c>
      <c r="K39" s="80">
        <v>5136.7630000000008</v>
      </c>
      <c r="L39" s="80">
        <v>3419.1330000000003</v>
      </c>
      <c r="M39" s="80">
        <v>3136.7629999999999</v>
      </c>
      <c r="N39" s="80">
        <v>3411.7629999999999</v>
      </c>
      <c r="O39" s="80">
        <v>0</v>
      </c>
      <c r="P39" s="99">
        <f>C39-'PE-PARTIDA ANEXO 2.2'!J39</f>
        <v>0</v>
      </c>
      <c r="Q39" s="101"/>
    </row>
    <row r="40" spans="1:17" s="12" customFormat="1" x14ac:dyDescent="0.25">
      <c r="A40" s="61">
        <v>2471</v>
      </c>
      <c r="B40" s="157" t="s">
        <v>23</v>
      </c>
      <c r="C40" s="89">
        <f t="shared" si="5"/>
        <v>216120</v>
      </c>
      <c r="D40" s="80">
        <v>0</v>
      </c>
      <c r="E40" s="80">
        <v>7855</v>
      </c>
      <c r="F40" s="80">
        <v>60000.000000000007</v>
      </c>
      <c r="G40" s="80">
        <v>5185</v>
      </c>
      <c r="H40" s="80">
        <v>14080</v>
      </c>
      <c r="I40" s="80">
        <v>60000.000000000007</v>
      </c>
      <c r="J40" s="80">
        <v>0</v>
      </c>
      <c r="K40" s="80">
        <v>9000</v>
      </c>
      <c r="L40" s="80">
        <v>60000.000000000007</v>
      </c>
      <c r="M40" s="80">
        <v>0</v>
      </c>
      <c r="N40" s="80">
        <v>0</v>
      </c>
      <c r="O40" s="80">
        <v>0</v>
      </c>
      <c r="P40" s="99">
        <f>C40-'PE-PARTIDA ANEXO 2.2'!J40</f>
        <v>0</v>
      </c>
      <c r="Q40" s="101"/>
    </row>
    <row r="41" spans="1:17" s="12" customFormat="1" x14ac:dyDescent="0.25">
      <c r="A41" s="61">
        <v>2481</v>
      </c>
      <c r="B41" s="157" t="s">
        <v>24</v>
      </c>
      <c r="C41" s="89">
        <f t="shared" si="5"/>
        <v>32566</v>
      </c>
      <c r="D41" s="80">
        <v>0</v>
      </c>
      <c r="E41" s="80">
        <v>150</v>
      </c>
      <c r="F41" s="80">
        <v>0</v>
      </c>
      <c r="G41" s="80">
        <v>14708</v>
      </c>
      <c r="H41" s="80">
        <v>400</v>
      </c>
      <c r="I41" s="80">
        <v>0</v>
      </c>
      <c r="J41" s="80">
        <v>0</v>
      </c>
      <c r="K41" s="80">
        <v>2600</v>
      </c>
      <c r="L41" s="80">
        <v>14708</v>
      </c>
      <c r="M41" s="80">
        <v>0</v>
      </c>
      <c r="N41" s="80">
        <v>0</v>
      </c>
      <c r="O41" s="80">
        <v>0</v>
      </c>
      <c r="P41" s="99">
        <f>C41-'PE-PARTIDA ANEXO 2.2'!J41</f>
        <v>0</v>
      </c>
      <c r="Q41" s="101"/>
    </row>
    <row r="42" spans="1:17" s="12" customFormat="1" ht="25.5" x14ac:dyDescent="0.25">
      <c r="A42" s="61">
        <v>2491</v>
      </c>
      <c r="B42" s="157" t="s">
        <v>25</v>
      </c>
      <c r="C42" s="89">
        <f t="shared" si="5"/>
        <v>63100.003299999997</v>
      </c>
      <c r="D42" s="80">
        <v>0</v>
      </c>
      <c r="E42" s="80">
        <v>0</v>
      </c>
      <c r="F42" s="80">
        <v>0</v>
      </c>
      <c r="G42" s="80">
        <v>1800</v>
      </c>
      <c r="H42" s="80">
        <v>28960.001649999998</v>
      </c>
      <c r="I42" s="80">
        <v>0</v>
      </c>
      <c r="J42" s="80">
        <v>0</v>
      </c>
      <c r="K42" s="80">
        <v>4790</v>
      </c>
      <c r="L42" s="80">
        <v>1800</v>
      </c>
      <c r="M42" s="80">
        <v>25750.001649999998</v>
      </c>
      <c r="N42" s="80">
        <v>0</v>
      </c>
      <c r="O42" s="80">
        <v>0</v>
      </c>
      <c r="P42" s="99">
        <f>C42-'PE-PARTIDA ANEXO 2.2'!J42</f>
        <v>3.2999999966705218E-3</v>
      </c>
      <c r="Q42" s="101"/>
    </row>
    <row r="43" spans="1:17" x14ac:dyDescent="0.25">
      <c r="A43" s="61">
        <v>2511</v>
      </c>
      <c r="B43" s="157" t="s">
        <v>167</v>
      </c>
      <c r="C43" s="89">
        <f t="shared" si="5"/>
        <v>39000</v>
      </c>
      <c r="D43" s="80">
        <v>0</v>
      </c>
      <c r="E43" s="80">
        <v>0</v>
      </c>
      <c r="F43" s="80">
        <v>11621.1</v>
      </c>
      <c r="G43" s="80">
        <v>7500</v>
      </c>
      <c r="H43" s="80">
        <v>11280.9</v>
      </c>
      <c r="I43" s="80">
        <v>0</v>
      </c>
      <c r="J43" s="80">
        <v>0</v>
      </c>
      <c r="K43" s="80">
        <v>0</v>
      </c>
      <c r="L43" s="80">
        <v>8598</v>
      </c>
      <c r="M43" s="80">
        <v>0</v>
      </c>
      <c r="N43" s="80">
        <v>0</v>
      </c>
      <c r="O43" s="80">
        <v>0</v>
      </c>
      <c r="P43" s="99">
        <f>C43-'PE-PARTIDA ANEXO 2.2'!J43</f>
        <v>0</v>
      </c>
      <c r="Q43" s="101"/>
    </row>
    <row r="44" spans="1:17" ht="13.5" customHeight="1" x14ac:dyDescent="0.25">
      <c r="A44" s="61">
        <v>2521</v>
      </c>
      <c r="B44" s="157" t="s">
        <v>26</v>
      </c>
      <c r="C44" s="89">
        <f t="shared" si="5"/>
        <v>100000</v>
      </c>
      <c r="D44" s="80">
        <v>0</v>
      </c>
      <c r="E44" s="80">
        <v>15000</v>
      </c>
      <c r="F44" s="80">
        <v>26400</v>
      </c>
      <c r="G44" s="80">
        <v>5000</v>
      </c>
      <c r="H44" s="80">
        <v>28600</v>
      </c>
      <c r="I44" s="80">
        <v>0</v>
      </c>
      <c r="J44" s="80">
        <v>0</v>
      </c>
      <c r="K44" s="80">
        <v>5000</v>
      </c>
      <c r="L44" s="80">
        <v>10000</v>
      </c>
      <c r="M44" s="80">
        <v>10000</v>
      </c>
      <c r="N44" s="80">
        <v>0</v>
      </c>
      <c r="O44" s="80">
        <v>0</v>
      </c>
      <c r="P44" s="99">
        <f>C44-'PE-PARTIDA ANEXO 2.2'!J44</f>
        <v>0</v>
      </c>
      <c r="Q44" s="101"/>
    </row>
    <row r="45" spans="1:17" x14ac:dyDescent="0.25">
      <c r="A45" s="61">
        <v>2531</v>
      </c>
      <c r="B45" s="157" t="s">
        <v>27</v>
      </c>
      <c r="C45" s="89">
        <f t="shared" si="5"/>
        <v>18000</v>
      </c>
      <c r="D45" s="80">
        <v>0</v>
      </c>
      <c r="E45" s="80">
        <v>0</v>
      </c>
      <c r="F45" s="80">
        <v>7750</v>
      </c>
      <c r="G45" s="80">
        <v>0</v>
      </c>
      <c r="H45" s="80">
        <v>1000</v>
      </c>
      <c r="I45" s="80">
        <v>0</v>
      </c>
      <c r="J45" s="80">
        <v>0</v>
      </c>
      <c r="K45" s="80">
        <v>0</v>
      </c>
      <c r="L45" s="80">
        <v>0</v>
      </c>
      <c r="M45" s="80">
        <v>9250</v>
      </c>
      <c r="N45" s="80">
        <v>0</v>
      </c>
      <c r="O45" s="80">
        <v>0</v>
      </c>
      <c r="P45" s="99">
        <f>C45-'PE-PARTIDA ANEXO 2.2'!J45</f>
        <v>0</v>
      </c>
      <c r="Q45" s="101"/>
    </row>
    <row r="46" spans="1:17" ht="25.5" x14ac:dyDescent="0.25">
      <c r="A46" s="61">
        <v>2541</v>
      </c>
      <c r="B46" s="157" t="s">
        <v>28</v>
      </c>
      <c r="C46" s="89">
        <f t="shared" si="5"/>
        <v>6700</v>
      </c>
      <c r="D46" s="80">
        <v>0</v>
      </c>
      <c r="E46" s="80">
        <v>1000</v>
      </c>
      <c r="F46" s="80">
        <v>0</v>
      </c>
      <c r="G46" s="80">
        <v>2850</v>
      </c>
      <c r="H46" s="80">
        <v>0</v>
      </c>
      <c r="I46" s="80">
        <v>0</v>
      </c>
      <c r="J46" s="80">
        <v>0</v>
      </c>
      <c r="K46" s="80">
        <v>0</v>
      </c>
      <c r="L46" s="80">
        <v>2850</v>
      </c>
      <c r="M46" s="80">
        <v>0</v>
      </c>
      <c r="N46" s="80">
        <v>0</v>
      </c>
      <c r="O46" s="80">
        <v>0</v>
      </c>
      <c r="P46" s="99">
        <f>C46-'PE-PARTIDA ANEXO 2.2'!J46</f>
        <v>0</v>
      </c>
      <c r="Q46" s="101"/>
    </row>
    <row r="47" spans="1:17" ht="25.5" x14ac:dyDescent="0.25">
      <c r="A47" s="61">
        <v>2551</v>
      </c>
      <c r="B47" s="157" t="s">
        <v>29</v>
      </c>
      <c r="C47" s="89">
        <f t="shared" si="5"/>
        <v>64420.740000000005</v>
      </c>
      <c r="D47" s="80">
        <v>0</v>
      </c>
      <c r="E47" s="80">
        <v>13700</v>
      </c>
      <c r="F47" s="80">
        <v>16920</v>
      </c>
      <c r="G47" s="80">
        <v>21800.74</v>
      </c>
      <c r="H47" s="80">
        <v>0</v>
      </c>
      <c r="I47" s="80">
        <v>0</v>
      </c>
      <c r="J47" s="80">
        <v>0</v>
      </c>
      <c r="K47" s="80">
        <v>0</v>
      </c>
      <c r="L47" s="80">
        <v>12000</v>
      </c>
      <c r="M47" s="80">
        <v>0</v>
      </c>
      <c r="N47" s="80">
        <v>0</v>
      </c>
      <c r="O47" s="80">
        <v>0</v>
      </c>
      <c r="P47" s="99">
        <f>C47-'PE-PARTIDA ANEXO 2.2'!J47</f>
        <v>0</v>
      </c>
      <c r="Q47" s="101"/>
    </row>
    <row r="48" spans="1:17" x14ac:dyDescent="0.25">
      <c r="A48" s="61">
        <v>2561</v>
      </c>
      <c r="B48" s="157" t="s">
        <v>168</v>
      </c>
      <c r="C48" s="89">
        <f t="shared" si="5"/>
        <v>126850</v>
      </c>
      <c r="D48" s="80">
        <v>0</v>
      </c>
      <c r="E48" s="80">
        <v>53500</v>
      </c>
      <c r="F48" s="80">
        <v>28500</v>
      </c>
      <c r="G48" s="80">
        <v>11950</v>
      </c>
      <c r="H48" s="80">
        <v>0</v>
      </c>
      <c r="I48" s="80">
        <v>6000</v>
      </c>
      <c r="J48" s="80">
        <v>0</v>
      </c>
      <c r="K48" s="80">
        <v>400</v>
      </c>
      <c r="L48" s="80">
        <v>20000</v>
      </c>
      <c r="M48" s="80">
        <v>1500</v>
      </c>
      <c r="N48" s="80">
        <v>5000</v>
      </c>
      <c r="O48" s="80">
        <v>0</v>
      </c>
      <c r="P48" s="99">
        <f>C48-'PE-PARTIDA ANEXO 2.2'!J48</f>
        <v>0</v>
      </c>
      <c r="Q48" s="101"/>
    </row>
    <row r="49" spans="1:17" x14ac:dyDescent="0.25">
      <c r="A49" s="61">
        <v>2591</v>
      </c>
      <c r="B49" s="157" t="s">
        <v>169</v>
      </c>
      <c r="C49" s="89">
        <f t="shared" si="5"/>
        <v>81700</v>
      </c>
      <c r="D49" s="80">
        <v>0</v>
      </c>
      <c r="E49" s="80">
        <v>41700</v>
      </c>
      <c r="F49" s="80">
        <v>23000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17000</v>
      </c>
      <c r="M49" s="80">
        <v>0</v>
      </c>
      <c r="N49" s="80">
        <v>0</v>
      </c>
      <c r="O49" s="80">
        <v>0</v>
      </c>
      <c r="P49" s="99">
        <f>C49-'PE-PARTIDA ANEXO 2.2'!J49</f>
        <v>0</v>
      </c>
      <c r="Q49" s="101"/>
    </row>
    <row r="50" spans="1:17" ht="25.5" x14ac:dyDescent="0.25">
      <c r="A50" s="61">
        <v>2611</v>
      </c>
      <c r="B50" s="157" t="s">
        <v>136</v>
      </c>
      <c r="C50" s="89">
        <f t="shared" si="5"/>
        <v>222283.99999999997</v>
      </c>
      <c r="D50" s="80">
        <v>18523.666666666668</v>
      </c>
      <c r="E50" s="80">
        <v>18523.666666666668</v>
      </c>
      <c r="F50" s="80">
        <v>18523.666666666668</v>
      </c>
      <c r="G50" s="80">
        <v>18523.666666666668</v>
      </c>
      <c r="H50" s="80">
        <v>18523.666666666668</v>
      </c>
      <c r="I50" s="80">
        <v>18523.666666666668</v>
      </c>
      <c r="J50" s="80">
        <v>18523.666666666668</v>
      </c>
      <c r="K50" s="80">
        <v>18523.666666666668</v>
      </c>
      <c r="L50" s="80">
        <v>18523.666666666668</v>
      </c>
      <c r="M50" s="80">
        <v>18523.666666666668</v>
      </c>
      <c r="N50" s="80">
        <v>18523.666666666668</v>
      </c>
      <c r="O50" s="80">
        <v>18523.666666666668</v>
      </c>
      <c r="P50" s="99">
        <f>C50-'PE-PARTIDA ANEXO 2.2'!J50</f>
        <v>0</v>
      </c>
      <c r="Q50" s="101"/>
    </row>
    <row r="51" spans="1:17" ht="25.5" x14ac:dyDescent="0.25">
      <c r="A51" s="61">
        <v>2614</v>
      </c>
      <c r="B51" s="161" t="s">
        <v>143</v>
      </c>
      <c r="C51" s="89">
        <f t="shared" si="5"/>
        <v>6000</v>
      </c>
      <c r="D51" s="80">
        <v>0</v>
      </c>
      <c r="E51" s="80">
        <v>0</v>
      </c>
      <c r="F51" s="80">
        <v>0</v>
      </c>
      <c r="G51" s="80">
        <v>0</v>
      </c>
      <c r="H51" s="80">
        <v>4030</v>
      </c>
      <c r="I51" s="80">
        <v>0</v>
      </c>
      <c r="J51" s="80">
        <v>0</v>
      </c>
      <c r="K51" s="80">
        <v>1970</v>
      </c>
      <c r="L51" s="80">
        <v>0</v>
      </c>
      <c r="M51" s="80">
        <v>0</v>
      </c>
      <c r="N51" s="80">
        <v>0</v>
      </c>
      <c r="O51" s="80">
        <v>0</v>
      </c>
      <c r="P51" s="99">
        <f>C51-'PE-PARTIDA ANEXO 2.2'!J51</f>
        <v>0</v>
      </c>
      <c r="Q51" s="101"/>
    </row>
    <row r="52" spans="1:17" x14ac:dyDescent="0.25">
      <c r="A52" s="61">
        <v>2711</v>
      </c>
      <c r="B52" s="157" t="s">
        <v>144</v>
      </c>
      <c r="C52" s="89">
        <f t="shared" si="5"/>
        <v>109000</v>
      </c>
      <c r="D52" s="80">
        <v>0</v>
      </c>
      <c r="E52" s="80">
        <v>0</v>
      </c>
      <c r="F52" s="80">
        <v>77000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>
        <v>32000</v>
      </c>
      <c r="N52" s="80">
        <v>0</v>
      </c>
      <c r="O52" s="80">
        <v>0</v>
      </c>
      <c r="P52" s="99">
        <f>C52-'PE-PARTIDA ANEXO 2.2'!J52</f>
        <v>0</v>
      </c>
      <c r="Q52" s="101"/>
    </row>
    <row r="53" spans="1:17" x14ac:dyDescent="0.25">
      <c r="A53" s="61">
        <v>2721</v>
      </c>
      <c r="B53" s="157" t="s">
        <v>30</v>
      </c>
      <c r="C53" s="89">
        <f t="shared" si="5"/>
        <v>26900</v>
      </c>
      <c r="D53" s="80">
        <v>0</v>
      </c>
      <c r="E53" s="80">
        <v>300</v>
      </c>
      <c r="F53" s="80">
        <v>3000</v>
      </c>
      <c r="G53" s="80">
        <v>15600</v>
      </c>
      <c r="H53" s="80">
        <v>4220</v>
      </c>
      <c r="I53" s="80">
        <v>0</v>
      </c>
      <c r="J53" s="80">
        <v>0</v>
      </c>
      <c r="K53" s="80">
        <v>3780</v>
      </c>
      <c r="L53" s="80">
        <v>0</v>
      </c>
      <c r="M53" s="80">
        <v>0</v>
      </c>
      <c r="N53" s="80">
        <v>0</v>
      </c>
      <c r="O53" s="80">
        <v>0</v>
      </c>
      <c r="P53" s="99">
        <f>C53-'PE-PARTIDA ANEXO 2.2'!J53</f>
        <v>0</v>
      </c>
      <c r="Q53" s="101"/>
    </row>
    <row r="54" spans="1:17" x14ac:dyDescent="0.25">
      <c r="A54" s="61">
        <v>2731</v>
      </c>
      <c r="B54" s="157" t="s">
        <v>31</v>
      </c>
      <c r="C54" s="89">
        <f t="shared" si="5"/>
        <v>23380</v>
      </c>
      <c r="D54" s="80">
        <v>13245</v>
      </c>
      <c r="E54" s="80">
        <v>0</v>
      </c>
      <c r="F54" s="80">
        <v>0</v>
      </c>
      <c r="G54" s="80">
        <v>0</v>
      </c>
      <c r="H54" s="80">
        <v>2285</v>
      </c>
      <c r="I54" s="80">
        <v>1600</v>
      </c>
      <c r="J54" s="80">
        <v>0</v>
      </c>
      <c r="K54" s="80">
        <v>5245</v>
      </c>
      <c r="L54" s="80">
        <v>0</v>
      </c>
      <c r="M54" s="80">
        <v>0</v>
      </c>
      <c r="N54" s="80">
        <v>0</v>
      </c>
      <c r="O54" s="80">
        <v>1005</v>
      </c>
      <c r="P54" s="99">
        <f>C54-'PE-PARTIDA ANEXO 2.2'!J54</f>
        <v>0</v>
      </c>
      <c r="Q54" s="101"/>
    </row>
    <row r="55" spans="1:17" x14ac:dyDescent="0.25">
      <c r="A55" s="61">
        <v>2741</v>
      </c>
      <c r="B55" s="157" t="s">
        <v>170</v>
      </c>
      <c r="C55" s="89">
        <f t="shared" si="5"/>
        <v>500</v>
      </c>
      <c r="D55" s="80"/>
      <c r="E55" s="80"/>
      <c r="F55" s="80"/>
      <c r="G55" s="80"/>
      <c r="H55" s="80"/>
      <c r="I55" s="80"/>
      <c r="J55" s="80"/>
      <c r="K55" s="80">
        <v>500</v>
      </c>
      <c r="L55" s="80"/>
      <c r="M55" s="80"/>
      <c r="N55" s="80"/>
      <c r="O55" s="80"/>
      <c r="P55" s="99">
        <f>C55-'PE-PARTIDA ANEXO 2.2'!J55</f>
        <v>0</v>
      </c>
      <c r="Q55" s="101"/>
    </row>
    <row r="56" spans="1:17" ht="25.5" x14ac:dyDescent="0.25">
      <c r="A56" s="61">
        <v>2751</v>
      </c>
      <c r="B56" s="157" t="s">
        <v>171</v>
      </c>
      <c r="C56" s="89">
        <f t="shared" si="5"/>
        <v>6000</v>
      </c>
      <c r="D56" s="80"/>
      <c r="E56" s="80"/>
      <c r="F56" s="80"/>
      <c r="G56" s="80"/>
      <c r="H56" s="80"/>
      <c r="I56" s="80"/>
      <c r="J56" s="80"/>
      <c r="K56" s="80">
        <v>6000</v>
      </c>
      <c r="L56" s="80"/>
      <c r="M56" s="80"/>
      <c r="N56" s="80"/>
      <c r="O56" s="80"/>
      <c r="P56" s="99">
        <f>C56-'PE-PARTIDA ANEXO 2.2'!J56</f>
        <v>0</v>
      </c>
      <c r="Q56" s="101"/>
    </row>
    <row r="57" spans="1:17" x14ac:dyDescent="0.25">
      <c r="A57" s="61">
        <v>2911</v>
      </c>
      <c r="B57" s="157" t="s">
        <v>32</v>
      </c>
      <c r="C57" s="89">
        <f t="shared" si="5"/>
        <v>52355.727599999998</v>
      </c>
      <c r="D57" s="80">
        <v>0</v>
      </c>
      <c r="E57" s="80">
        <v>0</v>
      </c>
      <c r="F57" s="80">
        <f>46848.9276-17124.2</f>
        <v>29724.727600000002</v>
      </c>
      <c r="G57" s="80">
        <v>6151</v>
      </c>
      <c r="H57" s="80">
        <v>14480</v>
      </c>
      <c r="I57" s="80">
        <v>400</v>
      </c>
      <c r="J57" s="80">
        <v>0</v>
      </c>
      <c r="K57" s="80">
        <v>1600</v>
      </c>
      <c r="L57" s="80">
        <v>0</v>
      </c>
      <c r="M57" s="80">
        <v>0</v>
      </c>
      <c r="N57" s="80">
        <v>0</v>
      </c>
      <c r="O57" s="80">
        <v>0</v>
      </c>
      <c r="P57" s="99">
        <f>C57-'PE-PARTIDA ANEXO 2.2'!J57</f>
        <v>-2.3999999975785613E-3</v>
      </c>
      <c r="Q57" s="101"/>
    </row>
    <row r="58" spans="1:17" ht="25.5" x14ac:dyDescent="0.25">
      <c r="A58" s="61">
        <v>2921</v>
      </c>
      <c r="B58" s="157" t="s">
        <v>33</v>
      </c>
      <c r="C58" s="89">
        <f t="shared" si="5"/>
        <v>18000</v>
      </c>
      <c r="D58" s="80">
        <v>0</v>
      </c>
      <c r="E58" s="80">
        <v>0</v>
      </c>
      <c r="F58" s="80">
        <v>200</v>
      </c>
      <c r="G58" s="80">
        <v>0</v>
      </c>
      <c r="H58" s="80">
        <v>200</v>
      </c>
      <c r="I58" s="80">
        <v>17200</v>
      </c>
      <c r="J58" s="80">
        <v>200</v>
      </c>
      <c r="K58" s="80">
        <v>0</v>
      </c>
      <c r="L58" s="80">
        <v>0</v>
      </c>
      <c r="M58" s="80">
        <v>200</v>
      </c>
      <c r="N58" s="80">
        <v>0</v>
      </c>
      <c r="O58" s="80">
        <v>0</v>
      </c>
      <c r="P58" s="99">
        <f>C58-'PE-PARTIDA ANEXO 2.2'!J58</f>
        <v>0</v>
      </c>
      <c r="Q58" s="101"/>
    </row>
    <row r="59" spans="1:17" ht="25.5" x14ac:dyDescent="0.25">
      <c r="A59" s="61">
        <v>2931</v>
      </c>
      <c r="B59" s="157" t="s">
        <v>34</v>
      </c>
      <c r="C59" s="89">
        <f t="shared" si="5"/>
        <v>5500</v>
      </c>
      <c r="D59" s="80">
        <v>0</v>
      </c>
      <c r="E59" s="80">
        <v>0</v>
      </c>
      <c r="F59" s="80">
        <v>5500</v>
      </c>
      <c r="G59" s="80">
        <v>0</v>
      </c>
      <c r="H59" s="80">
        <v>0</v>
      </c>
      <c r="I59" s="80">
        <v>0</v>
      </c>
      <c r="J59" s="80">
        <v>0</v>
      </c>
      <c r="K59" s="80">
        <v>0</v>
      </c>
      <c r="L59" s="80">
        <v>0</v>
      </c>
      <c r="M59" s="80">
        <v>0</v>
      </c>
      <c r="N59" s="80">
        <v>0</v>
      </c>
      <c r="O59" s="80">
        <v>0</v>
      </c>
      <c r="P59" s="99">
        <f>C59-'PE-PARTIDA ANEXO 2.2'!J59</f>
        <v>0</v>
      </c>
      <c r="Q59" s="101"/>
    </row>
    <row r="60" spans="1:17" ht="25.5" x14ac:dyDescent="0.25">
      <c r="A60" s="61">
        <v>2941</v>
      </c>
      <c r="B60" s="157" t="s">
        <v>35</v>
      </c>
      <c r="C60" s="89">
        <f t="shared" si="5"/>
        <v>22500</v>
      </c>
      <c r="D60" s="80">
        <v>0</v>
      </c>
      <c r="E60" s="80">
        <v>10000</v>
      </c>
      <c r="F60" s="80">
        <v>2500</v>
      </c>
      <c r="G60" s="80">
        <v>0</v>
      </c>
      <c r="H60" s="80">
        <v>10000</v>
      </c>
      <c r="I60" s="80">
        <v>0</v>
      </c>
      <c r="J60" s="80">
        <v>0</v>
      </c>
      <c r="K60" s="80">
        <v>0</v>
      </c>
      <c r="L60" s="80">
        <v>0</v>
      </c>
      <c r="M60" s="80">
        <v>0</v>
      </c>
      <c r="N60" s="80">
        <v>0</v>
      </c>
      <c r="O60" s="80">
        <v>0</v>
      </c>
      <c r="P60" s="99">
        <f>C60-'PE-PARTIDA ANEXO 2.2'!J60</f>
        <v>0</v>
      </c>
      <c r="Q60" s="101"/>
    </row>
    <row r="61" spans="1:17" ht="25.5" x14ac:dyDescent="0.25">
      <c r="A61" s="61">
        <v>2951</v>
      </c>
      <c r="B61" s="157" t="s">
        <v>36</v>
      </c>
      <c r="C61" s="89">
        <f t="shared" si="5"/>
        <v>12450</v>
      </c>
      <c r="D61" s="80">
        <v>0</v>
      </c>
      <c r="E61" s="80">
        <v>0</v>
      </c>
      <c r="F61" s="80">
        <v>10850</v>
      </c>
      <c r="G61" s="80">
        <v>0</v>
      </c>
      <c r="H61" s="80">
        <v>1600</v>
      </c>
      <c r="I61" s="80">
        <v>0</v>
      </c>
      <c r="J61" s="80">
        <v>0</v>
      </c>
      <c r="K61" s="80">
        <v>0</v>
      </c>
      <c r="L61" s="80">
        <v>0</v>
      </c>
      <c r="M61" s="80">
        <v>0</v>
      </c>
      <c r="N61" s="80">
        <v>0</v>
      </c>
      <c r="O61" s="80">
        <v>0</v>
      </c>
      <c r="P61" s="99">
        <f>C61-'PE-PARTIDA ANEXO 2.2'!J61</f>
        <v>0</v>
      </c>
      <c r="Q61" s="101"/>
    </row>
    <row r="62" spans="1:17" ht="25.5" x14ac:dyDescent="0.25">
      <c r="A62" s="61">
        <v>2961</v>
      </c>
      <c r="B62" s="157" t="s">
        <v>37</v>
      </c>
      <c r="C62" s="89">
        <f t="shared" si="5"/>
        <v>40400</v>
      </c>
      <c r="D62" s="80">
        <v>0</v>
      </c>
      <c r="E62" s="80">
        <v>0</v>
      </c>
      <c r="F62" s="80">
        <v>0</v>
      </c>
      <c r="G62" s="80">
        <v>13466.666666666668</v>
      </c>
      <c r="H62" s="80">
        <v>0</v>
      </c>
      <c r="I62" s="80">
        <v>0</v>
      </c>
      <c r="J62" s="80">
        <v>13466.666666666668</v>
      </c>
      <c r="K62" s="80">
        <v>0</v>
      </c>
      <c r="L62" s="80">
        <v>0</v>
      </c>
      <c r="M62" s="80">
        <v>13466.666666666668</v>
      </c>
      <c r="N62" s="80">
        <v>0</v>
      </c>
      <c r="O62" s="80">
        <v>0</v>
      </c>
      <c r="P62" s="99">
        <f>C62-'PE-PARTIDA ANEXO 2.2'!J62</f>
        <v>0</v>
      </c>
      <c r="Q62" s="101"/>
    </row>
    <row r="63" spans="1:17" ht="25.5" x14ac:dyDescent="0.25">
      <c r="A63" s="61">
        <v>2981</v>
      </c>
      <c r="B63" s="157" t="s">
        <v>38</v>
      </c>
      <c r="C63" s="89">
        <f t="shared" si="5"/>
        <v>24290</v>
      </c>
      <c r="D63" s="80">
        <v>0</v>
      </c>
      <c r="E63" s="80">
        <v>6500</v>
      </c>
      <c r="F63" s="80">
        <v>0</v>
      </c>
      <c r="G63" s="80">
        <v>0</v>
      </c>
      <c r="H63" s="80">
        <v>17790</v>
      </c>
      <c r="I63" s="80">
        <v>0</v>
      </c>
      <c r="J63" s="80">
        <v>0</v>
      </c>
      <c r="K63" s="80">
        <v>0</v>
      </c>
      <c r="L63" s="80">
        <v>0</v>
      </c>
      <c r="M63" s="80">
        <v>0</v>
      </c>
      <c r="N63" s="80">
        <v>0</v>
      </c>
      <c r="O63" s="80">
        <v>0</v>
      </c>
      <c r="P63" s="99">
        <f>C63-'PE-PARTIDA ANEXO 2.2'!J63</f>
        <v>0</v>
      </c>
      <c r="Q63" s="101"/>
    </row>
    <row r="64" spans="1:17" ht="25.5" x14ac:dyDescent="0.25">
      <c r="A64" s="61">
        <v>2991</v>
      </c>
      <c r="B64" s="157" t="s">
        <v>172</v>
      </c>
      <c r="C64" s="89">
        <f t="shared" si="5"/>
        <v>31000</v>
      </c>
      <c r="D64" s="80">
        <v>0</v>
      </c>
      <c r="E64" s="80">
        <v>0</v>
      </c>
      <c r="F64" s="80">
        <v>15500</v>
      </c>
      <c r="G64" s="80">
        <v>0</v>
      </c>
      <c r="H64" s="80">
        <v>0</v>
      </c>
      <c r="I64" s="80">
        <v>0</v>
      </c>
      <c r="J64" s="80">
        <v>0</v>
      </c>
      <c r="K64" s="80">
        <v>0</v>
      </c>
      <c r="L64" s="80">
        <v>15500</v>
      </c>
      <c r="M64" s="80">
        <v>0</v>
      </c>
      <c r="N64" s="80">
        <v>0</v>
      </c>
      <c r="O64" s="80">
        <v>0</v>
      </c>
      <c r="P64" s="99">
        <f>C64-'PE-PARTIDA ANEXO 2.2'!J64</f>
        <v>0</v>
      </c>
      <c r="Q64" s="101"/>
    </row>
    <row r="65" spans="1:17" x14ac:dyDescent="0.2">
      <c r="A65" s="39"/>
      <c r="B65" s="162" t="s">
        <v>108</v>
      </c>
      <c r="C65" s="79">
        <f t="shared" ref="C65:O65" si="6">SUM(C25:C64)</f>
        <v>2218560.6809</v>
      </c>
      <c r="D65" s="79">
        <f t="shared" si="6"/>
        <v>55675.666666666672</v>
      </c>
      <c r="E65" s="79">
        <f t="shared" si="6"/>
        <v>315714.25966666668</v>
      </c>
      <c r="F65" s="79">
        <f t="shared" si="6"/>
        <v>679626.68726666656</v>
      </c>
      <c r="G65" s="79">
        <f t="shared" si="6"/>
        <v>157553.91966666668</v>
      </c>
      <c r="H65" s="79">
        <f t="shared" si="6"/>
        <v>258344.08131666665</v>
      </c>
      <c r="I65" s="79">
        <f t="shared" si="6"/>
        <v>129391.33966666668</v>
      </c>
      <c r="J65" s="79">
        <f t="shared" si="6"/>
        <v>73871.799666666673</v>
      </c>
      <c r="K65" s="79">
        <f t="shared" si="6"/>
        <v>146902.17966666666</v>
      </c>
      <c r="L65" s="79">
        <f t="shared" si="6"/>
        <v>212847.54966666666</v>
      </c>
      <c r="M65" s="79">
        <f t="shared" si="6"/>
        <v>135919.10131666667</v>
      </c>
      <c r="N65" s="79">
        <f t="shared" si="6"/>
        <v>27315.429666666667</v>
      </c>
      <c r="O65" s="79">
        <f t="shared" si="6"/>
        <v>25398.666666666668</v>
      </c>
      <c r="P65" s="99">
        <f>C65-'PE-PARTIDA ANEXO 2.2'!J65</f>
        <v>9.0000033378601074E-4</v>
      </c>
    </row>
    <row r="66" spans="1:17" s="115" customFormat="1" x14ac:dyDescent="0.2">
      <c r="A66" s="112"/>
      <c r="B66" s="163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99">
        <f>C66-'PE-PARTIDA ANEXO 2.2'!J66</f>
        <v>0</v>
      </c>
    </row>
    <row r="67" spans="1:17" x14ac:dyDescent="0.25">
      <c r="A67" s="61">
        <v>3111</v>
      </c>
      <c r="B67" s="157" t="s">
        <v>40</v>
      </c>
      <c r="C67" s="89">
        <f t="shared" ref="C67:C110" si="7">SUM(D67:O67)</f>
        <v>290000</v>
      </c>
      <c r="D67" s="80">
        <v>24166.66</v>
      </c>
      <c r="E67" s="80">
        <v>24166.66</v>
      </c>
      <c r="F67" s="80">
        <v>24166.66</v>
      </c>
      <c r="G67" s="80">
        <v>24166.66</v>
      </c>
      <c r="H67" s="80">
        <v>24166.66</v>
      </c>
      <c r="I67" s="80">
        <v>24166.66</v>
      </c>
      <c r="J67" s="80">
        <v>24166.66</v>
      </c>
      <c r="K67" s="80">
        <v>24166.66</v>
      </c>
      <c r="L67" s="80">
        <v>24166.66</v>
      </c>
      <c r="M67" s="80">
        <v>24166.66</v>
      </c>
      <c r="N67" s="80">
        <v>24166.66</v>
      </c>
      <c r="O67" s="80">
        <v>24166.74</v>
      </c>
      <c r="P67" s="99">
        <f>C67-'PE-PARTIDA ANEXO 2.2'!J67</f>
        <v>0</v>
      </c>
      <c r="Q67" s="102"/>
    </row>
    <row r="68" spans="1:17" s="38" customFormat="1" x14ac:dyDescent="0.25">
      <c r="A68" s="116">
        <v>3121</v>
      </c>
      <c r="B68" s="161" t="s">
        <v>173</v>
      </c>
      <c r="C68" s="89">
        <f t="shared" si="7"/>
        <v>24000</v>
      </c>
      <c r="D68" s="87">
        <v>0</v>
      </c>
      <c r="E68" s="87">
        <v>0</v>
      </c>
      <c r="F68" s="87">
        <v>19000</v>
      </c>
      <c r="G68" s="87">
        <v>0</v>
      </c>
      <c r="H68" s="87">
        <v>5000</v>
      </c>
      <c r="I68" s="87">
        <v>0</v>
      </c>
      <c r="J68" s="87">
        <v>0</v>
      </c>
      <c r="K68" s="87">
        <v>0</v>
      </c>
      <c r="L68" s="87">
        <v>0</v>
      </c>
      <c r="M68" s="87">
        <v>0</v>
      </c>
      <c r="N68" s="87">
        <v>0</v>
      </c>
      <c r="O68" s="87">
        <v>0</v>
      </c>
      <c r="P68" s="99">
        <f>C68-'PE-PARTIDA ANEXO 2.2'!J68</f>
        <v>0</v>
      </c>
      <c r="Q68" s="117"/>
    </row>
    <row r="69" spans="1:17" s="115" customFormat="1" x14ac:dyDescent="0.25">
      <c r="A69" s="116">
        <v>3141</v>
      </c>
      <c r="B69" s="161" t="s">
        <v>41</v>
      </c>
      <c r="C69" s="89">
        <f t="shared" si="7"/>
        <v>0</v>
      </c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99">
        <f>C69-'PE-PARTIDA ANEXO 2.2'!J69</f>
        <v>0</v>
      </c>
      <c r="Q69" s="117"/>
    </row>
    <row r="70" spans="1:17" s="118" customFormat="1" ht="25.5" x14ac:dyDescent="0.25">
      <c r="A70" s="116">
        <v>3171</v>
      </c>
      <c r="B70" s="161" t="s">
        <v>42</v>
      </c>
      <c r="C70" s="89">
        <f t="shared" si="7"/>
        <v>450000</v>
      </c>
      <c r="D70" s="87">
        <v>35000</v>
      </c>
      <c r="E70" s="87">
        <v>35000</v>
      </c>
      <c r="F70" s="87">
        <v>35000</v>
      </c>
      <c r="G70" s="87">
        <v>35000</v>
      </c>
      <c r="H70" s="87">
        <v>35000</v>
      </c>
      <c r="I70" s="87">
        <v>35000</v>
      </c>
      <c r="J70" s="87">
        <v>35000</v>
      </c>
      <c r="K70" s="87">
        <v>35000</v>
      </c>
      <c r="L70" s="87">
        <v>65000</v>
      </c>
      <c r="M70" s="87">
        <v>35000</v>
      </c>
      <c r="N70" s="87">
        <v>35000</v>
      </c>
      <c r="O70" s="87">
        <v>35000</v>
      </c>
      <c r="P70" s="99">
        <f>C70-'PE-PARTIDA ANEXO 2.2'!J70</f>
        <v>0</v>
      </c>
      <c r="Q70" s="117"/>
    </row>
    <row r="71" spans="1:17" s="115" customFormat="1" x14ac:dyDescent="0.25">
      <c r="A71" s="116">
        <v>3181</v>
      </c>
      <c r="B71" s="161" t="s">
        <v>43</v>
      </c>
      <c r="C71" s="89">
        <f t="shared" si="7"/>
        <v>9600</v>
      </c>
      <c r="D71" s="87">
        <v>0</v>
      </c>
      <c r="E71" s="87">
        <v>0</v>
      </c>
      <c r="F71" s="87">
        <v>6000</v>
      </c>
      <c r="G71" s="87">
        <v>0</v>
      </c>
      <c r="H71" s="87">
        <v>0</v>
      </c>
      <c r="I71" s="87">
        <v>3600</v>
      </c>
      <c r="J71" s="87">
        <v>0</v>
      </c>
      <c r="K71" s="87">
        <v>0</v>
      </c>
      <c r="L71" s="87">
        <v>0</v>
      </c>
      <c r="M71" s="87">
        <v>0</v>
      </c>
      <c r="N71" s="87">
        <v>0</v>
      </c>
      <c r="O71" s="87">
        <v>0</v>
      </c>
      <c r="P71" s="99">
        <f>C71-'PE-PARTIDA ANEXO 2.2'!J71</f>
        <v>0</v>
      </c>
      <c r="Q71" s="117"/>
    </row>
    <row r="72" spans="1:17" s="115" customFormat="1" x14ac:dyDescent="0.25">
      <c r="A72" s="116">
        <v>3221</v>
      </c>
      <c r="B72" s="161" t="s">
        <v>174</v>
      </c>
      <c r="C72" s="89">
        <f t="shared" si="7"/>
        <v>24732</v>
      </c>
      <c r="D72" s="87">
        <v>2061</v>
      </c>
      <c r="E72" s="87">
        <v>2061</v>
      </c>
      <c r="F72" s="87">
        <v>2061</v>
      </c>
      <c r="G72" s="87">
        <v>2061</v>
      </c>
      <c r="H72" s="87">
        <v>2061</v>
      </c>
      <c r="I72" s="87">
        <v>2061</v>
      </c>
      <c r="J72" s="87">
        <v>2061</v>
      </c>
      <c r="K72" s="87">
        <v>2061</v>
      </c>
      <c r="L72" s="87">
        <v>2061</v>
      </c>
      <c r="M72" s="87">
        <v>2061</v>
      </c>
      <c r="N72" s="87">
        <v>2061</v>
      </c>
      <c r="O72" s="87">
        <v>2061</v>
      </c>
      <c r="P72" s="99">
        <f>C72-'PE-PARTIDA ANEXO 2.2'!J72</f>
        <v>0</v>
      </c>
      <c r="Q72" s="117"/>
    </row>
    <row r="73" spans="1:17" s="115" customFormat="1" ht="25.5" x14ac:dyDescent="0.25">
      <c r="A73" s="116">
        <v>3261</v>
      </c>
      <c r="B73" s="161" t="s">
        <v>44</v>
      </c>
      <c r="C73" s="89">
        <f t="shared" si="7"/>
        <v>272000</v>
      </c>
      <c r="D73" s="87">
        <v>0</v>
      </c>
      <c r="E73" s="87">
        <v>17000</v>
      </c>
      <c r="F73" s="87">
        <v>0</v>
      </c>
      <c r="G73" s="87">
        <v>10000</v>
      </c>
      <c r="H73" s="87">
        <v>210000</v>
      </c>
      <c r="I73" s="87">
        <v>10000</v>
      </c>
      <c r="J73" s="87">
        <v>0</v>
      </c>
      <c r="K73" s="87">
        <v>15000</v>
      </c>
      <c r="L73" s="87">
        <v>0</v>
      </c>
      <c r="M73" s="87">
        <v>10000</v>
      </c>
      <c r="N73" s="87">
        <v>0</v>
      </c>
      <c r="O73" s="87">
        <v>0</v>
      </c>
      <c r="P73" s="99">
        <f>C73-'PE-PARTIDA ANEXO 2.2'!J73</f>
        <v>0</v>
      </c>
      <c r="Q73" s="117"/>
    </row>
    <row r="74" spans="1:17" s="115" customFormat="1" x14ac:dyDescent="0.25">
      <c r="A74" s="116">
        <v>3291</v>
      </c>
      <c r="B74" s="161" t="s">
        <v>175</v>
      </c>
      <c r="C74" s="89">
        <f t="shared" si="7"/>
        <v>72000</v>
      </c>
      <c r="D74" s="87">
        <v>0</v>
      </c>
      <c r="E74" s="87">
        <v>0</v>
      </c>
      <c r="F74" s="87">
        <v>8650</v>
      </c>
      <c r="G74" s="87">
        <v>0</v>
      </c>
      <c r="H74" s="87">
        <v>7250</v>
      </c>
      <c r="I74" s="87">
        <v>0</v>
      </c>
      <c r="J74" s="87">
        <v>0</v>
      </c>
      <c r="K74" s="87">
        <v>0</v>
      </c>
      <c r="L74" s="87">
        <v>0</v>
      </c>
      <c r="M74" s="87">
        <v>49600</v>
      </c>
      <c r="N74" s="87">
        <v>6500</v>
      </c>
      <c r="O74" s="87">
        <v>0</v>
      </c>
      <c r="P74" s="99">
        <f>C74-'PE-PARTIDA ANEXO 2.2'!J74</f>
        <v>0</v>
      </c>
      <c r="Q74" s="117"/>
    </row>
    <row r="75" spans="1:17" s="115" customFormat="1" ht="25.5" x14ac:dyDescent="0.25">
      <c r="A75" s="116">
        <v>3311</v>
      </c>
      <c r="B75" s="161" t="s">
        <v>45</v>
      </c>
      <c r="C75" s="89">
        <f t="shared" si="7"/>
        <v>219200</v>
      </c>
      <c r="D75" s="87">
        <v>11600</v>
      </c>
      <c r="E75" s="87">
        <v>11600</v>
      </c>
      <c r="F75" s="87">
        <v>11600</v>
      </c>
      <c r="G75" s="87">
        <v>11600</v>
      </c>
      <c r="H75" s="87">
        <v>91600</v>
      </c>
      <c r="I75" s="87">
        <v>11600</v>
      </c>
      <c r="J75" s="87">
        <v>11600</v>
      </c>
      <c r="K75" s="87">
        <v>11600</v>
      </c>
      <c r="L75" s="87">
        <v>11600</v>
      </c>
      <c r="M75" s="87">
        <v>11600</v>
      </c>
      <c r="N75" s="87">
        <v>11600</v>
      </c>
      <c r="O75" s="87">
        <v>11600</v>
      </c>
      <c r="P75" s="99">
        <f>C75-'PE-PARTIDA ANEXO 2.2'!J75</f>
        <v>0</v>
      </c>
      <c r="Q75" s="117"/>
    </row>
    <row r="76" spans="1:17" s="38" customFormat="1" ht="25.5" x14ac:dyDescent="0.25">
      <c r="A76" s="116">
        <v>3321</v>
      </c>
      <c r="B76" s="161" t="s">
        <v>176</v>
      </c>
      <c r="C76" s="89">
        <f t="shared" si="7"/>
        <v>16000</v>
      </c>
      <c r="D76" s="87">
        <v>0</v>
      </c>
      <c r="E76" s="87">
        <v>11000</v>
      </c>
      <c r="F76" s="87">
        <v>5000</v>
      </c>
      <c r="G76" s="87">
        <v>0</v>
      </c>
      <c r="H76" s="87">
        <v>0</v>
      </c>
      <c r="I76" s="87">
        <v>0</v>
      </c>
      <c r="J76" s="87">
        <v>0</v>
      </c>
      <c r="K76" s="87">
        <v>0</v>
      </c>
      <c r="L76" s="87">
        <v>0</v>
      </c>
      <c r="M76" s="87">
        <v>0</v>
      </c>
      <c r="N76" s="87">
        <v>0</v>
      </c>
      <c r="O76" s="87">
        <v>0</v>
      </c>
      <c r="P76" s="99">
        <f>C76-'PE-PARTIDA ANEXO 2.2'!J76</f>
        <v>0</v>
      </c>
      <c r="Q76" s="117"/>
    </row>
    <row r="77" spans="1:17" s="38" customFormat="1" ht="25.5" x14ac:dyDescent="0.25">
      <c r="A77" s="116">
        <v>3331</v>
      </c>
      <c r="B77" s="161" t="s">
        <v>177</v>
      </c>
      <c r="C77" s="89">
        <f t="shared" si="7"/>
        <v>427710</v>
      </c>
      <c r="D77" s="87">
        <f>11600+75000</f>
        <v>86600</v>
      </c>
      <c r="E77" s="87">
        <v>11600</v>
      </c>
      <c r="F77" s="87">
        <v>115110</v>
      </c>
      <c r="G77" s="87">
        <v>121600</v>
      </c>
      <c r="H77" s="87">
        <v>11600</v>
      </c>
      <c r="I77" s="87">
        <v>11600</v>
      </c>
      <c r="J77" s="87">
        <v>11600</v>
      </c>
      <c r="K77" s="87">
        <v>11600</v>
      </c>
      <c r="L77" s="87">
        <v>11600</v>
      </c>
      <c r="M77" s="87">
        <v>11600</v>
      </c>
      <c r="N77" s="87">
        <v>11600</v>
      </c>
      <c r="O77" s="87">
        <v>11600</v>
      </c>
      <c r="P77" s="99">
        <f>C77-'PE-PARTIDA ANEXO 2.2'!J77</f>
        <v>0</v>
      </c>
      <c r="Q77" s="117"/>
    </row>
    <row r="78" spans="1:17" s="38" customFormat="1" x14ac:dyDescent="0.25">
      <c r="A78" s="116">
        <v>3341</v>
      </c>
      <c r="B78" s="161" t="s">
        <v>46</v>
      </c>
      <c r="C78" s="89">
        <f t="shared" si="7"/>
        <v>0</v>
      </c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99">
        <f>C78-'PE-PARTIDA ANEXO 2.2'!J78</f>
        <v>0</v>
      </c>
      <c r="Q78" s="117"/>
    </row>
    <row r="79" spans="1:17" s="38" customFormat="1" x14ac:dyDescent="0.25">
      <c r="A79" s="116">
        <v>3342</v>
      </c>
      <c r="B79" s="161" t="s">
        <v>47</v>
      </c>
      <c r="C79" s="89">
        <f t="shared" si="7"/>
        <v>206500</v>
      </c>
      <c r="D79" s="87">
        <v>15000</v>
      </c>
      <c r="E79" s="87">
        <v>10000</v>
      </c>
      <c r="F79" s="87">
        <v>9000</v>
      </c>
      <c r="G79" s="87">
        <v>20000</v>
      </c>
      <c r="H79" s="87">
        <v>0</v>
      </c>
      <c r="I79" s="87">
        <v>15000</v>
      </c>
      <c r="J79" s="87">
        <v>127500</v>
      </c>
      <c r="K79" s="87">
        <v>10000</v>
      </c>
      <c r="L79" s="87">
        <v>0</v>
      </c>
      <c r="M79" s="87">
        <v>0</v>
      </c>
      <c r="N79" s="87">
        <v>0</v>
      </c>
      <c r="O79" s="87">
        <v>0</v>
      </c>
      <c r="P79" s="99">
        <f>C79-'PE-PARTIDA ANEXO 2.2'!J79</f>
        <v>0</v>
      </c>
      <c r="Q79" s="117"/>
    </row>
    <row r="80" spans="1:17" s="38" customFormat="1" x14ac:dyDescent="0.25">
      <c r="A80" s="116">
        <v>3361</v>
      </c>
      <c r="B80" s="161" t="s">
        <v>48</v>
      </c>
      <c r="C80" s="89">
        <f t="shared" si="7"/>
        <v>0</v>
      </c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99">
        <f>C80-'PE-PARTIDA ANEXO 2.2'!J80</f>
        <v>0</v>
      </c>
      <c r="Q80" s="117"/>
    </row>
    <row r="81" spans="1:17" s="38" customFormat="1" x14ac:dyDescent="0.25">
      <c r="A81" s="116">
        <v>3362</v>
      </c>
      <c r="B81" s="161" t="s">
        <v>49</v>
      </c>
      <c r="C81" s="89">
        <f t="shared" si="7"/>
        <v>135000</v>
      </c>
      <c r="D81" s="87">
        <v>0</v>
      </c>
      <c r="E81" s="87">
        <v>0</v>
      </c>
      <c r="F81" s="87">
        <v>135000</v>
      </c>
      <c r="G81" s="87">
        <v>0</v>
      </c>
      <c r="H81" s="87">
        <v>0</v>
      </c>
      <c r="I81" s="87">
        <v>0</v>
      </c>
      <c r="J81" s="87">
        <v>0</v>
      </c>
      <c r="K81" s="87">
        <v>0</v>
      </c>
      <c r="L81" s="87">
        <v>0</v>
      </c>
      <c r="M81" s="87">
        <v>0</v>
      </c>
      <c r="N81" s="87">
        <v>0</v>
      </c>
      <c r="O81" s="87">
        <v>0</v>
      </c>
      <c r="P81" s="99">
        <f>C81-'PE-PARTIDA ANEXO 2.2'!J81</f>
        <v>0</v>
      </c>
      <c r="Q81" s="117"/>
    </row>
    <row r="82" spans="1:17" s="115" customFormat="1" ht="25.5" x14ac:dyDescent="0.25">
      <c r="A82" s="116">
        <v>3363</v>
      </c>
      <c r="B82" s="161" t="s">
        <v>137</v>
      </c>
      <c r="C82" s="89">
        <f t="shared" si="7"/>
        <v>70000</v>
      </c>
      <c r="D82" s="87">
        <v>0</v>
      </c>
      <c r="E82" s="87">
        <v>30000</v>
      </c>
      <c r="F82" s="87">
        <v>11000</v>
      </c>
      <c r="G82" s="87">
        <v>0</v>
      </c>
      <c r="H82" s="87">
        <v>0</v>
      </c>
      <c r="I82" s="87">
        <v>0</v>
      </c>
      <c r="J82" s="87">
        <v>0</v>
      </c>
      <c r="K82" s="87">
        <v>20000</v>
      </c>
      <c r="L82" s="87">
        <v>0</v>
      </c>
      <c r="M82" s="87">
        <v>9000</v>
      </c>
      <c r="N82" s="87">
        <v>0</v>
      </c>
      <c r="O82" s="87">
        <v>0</v>
      </c>
      <c r="P82" s="99">
        <f>C82-'PE-PARTIDA ANEXO 2.2'!J82</f>
        <v>0</v>
      </c>
      <c r="Q82" s="117"/>
    </row>
    <row r="83" spans="1:17" s="38" customFormat="1" ht="38.25" x14ac:dyDescent="0.25">
      <c r="A83" s="116">
        <v>3365</v>
      </c>
      <c r="B83" s="161" t="s">
        <v>138</v>
      </c>
      <c r="C83" s="89">
        <f t="shared" si="7"/>
        <v>0</v>
      </c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99">
        <f>C83-'PE-PARTIDA ANEXO 2.2'!J83</f>
        <v>0</v>
      </c>
      <c r="Q83" s="117"/>
    </row>
    <row r="84" spans="1:17" s="115" customFormat="1" x14ac:dyDescent="0.25">
      <c r="A84" s="116">
        <v>3366</v>
      </c>
      <c r="B84" s="161" t="s">
        <v>178</v>
      </c>
      <c r="C84" s="89">
        <f t="shared" si="7"/>
        <v>28000</v>
      </c>
      <c r="D84" s="87"/>
      <c r="E84" s="87"/>
      <c r="F84" s="87"/>
      <c r="G84" s="87"/>
      <c r="H84" s="87"/>
      <c r="I84" s="87">
        <v>14000</v>
      </c>
      <c r="J84" s="87"/>
      <c r="K84" s="87"/>
      <c r="L84" s="87"/>
      <c r="M84" s="87"/>
      <c r="N84" s="87"/>
      <c r="O84" s="87">
        <v>14000</v>
      </c>
      <c r="P84" s="99">
        <f>C84-'PE-PARTIDA ANEXO 2.2'!J84</f>
        <v>0</v>
      </c>
      <c r="Q84" s="117"/>
    </row>
    <row r="85" spans="1:17" s="115" customFormat="1" x14ac:dyDescent="0.25">
      <c r="A85" s="116">
        <v>3381</v>
      </c>
      <c r="B85" s="161" t="s">
        <v>50</v>
      </c>
      <c r="C85" s="89">
        <f t="shared" si="7"/>
        <v>0</v>
      </c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99">
        <f>C85-'PE-PARTIDA ANEXO 2.2'!J85</f>
        <v>0</v>
      </c>
      <c r="Q85" s="117"/>
    </row>
    <row r="86" spans="1:17" s="115" customFormat="1" ht="25.5" x14ac:dyDescent="0.25">
      <c r="A86" s="116">
        <v>3391</v>
      </c>
      <c r="B86" s="161" t="s">
        <v>51</v>
      </c>
      <c r="C86" s="89">
        <f t="shared" si="7"/>
        <v>547000</v>
      </c>
      <c r="D86" s="87">
        <v>1000</v>
      </c>
      <c r="E86" s="87">
        <v>45000</v>
      </c>
      <c r="F86" s="87">
        <f>45000+8000</f>
        <v>53000</v>
      </c>
      <c r="G86" s="87">
        <v>45000</v>
      </c>
      <c r="H86" s="87">
        <v>45000</v>
      </c>
      <c r="I86" s="87">
        <v>125000</v>
      </c>
      <c r="J86" s="87">
        <v>45000</v>
      </c>
      <c r="K86" s="87">
        <v>0</v>
      </c>
      <c r="L86" s="87">
        <v>45000</v>
      </c>
      <c r="M86" s="87">
        <v>45000</v>
      </c>
      <c r="N86" s="87">
        <v>45000</v>
      </c>
      <c r="O86" s="87">
        <f>45000+8000</f>
        <v>53000</v>
      </c>
      <c r="P86" s="99">
        <f>C86-'PE-PARTIDA ANEXO 2.2'!J86</f>
        <v>0</v>
      </c>
      <c r="Q86" s="117"/>
    </row>
    <row r="87" spans="1:17" s="115" customFormat="1" x14ac:dyDescent="0.25">
      <c r="A87" s="116">
        <v>3411</v>
      </c>
      <c r="B87" s="161" t="s">
        <v>52</v>
      </c>
      <c r="C87" s="89">
        <f t="shared" si="7"/>
        <v>55000</v>
      </c>
      <c r="D87" s="87">
        <v>17500</v>
      </c>
      <c r="E87" s="87">
        <v>2500</v>
      </c>
      <c r="F87" s="87">
        <v>2500</v>
      </c>
      <c r="G87" s="87">
        <v>2500</v>
      </c>
      <c r="H87" s="87">
        <v>2500</v>
      </c>
      <c r="I87" s="87">
        <v>2500</v>
      </c>
      <c r="J87" s="87">
        <v>2500</v>
      </c>
      <c r="K87" s="87">
        <v>17500</v>
      </c>
      <c r="L87" s="87">
        <v>2500</v>
      </c>
      <c r="M87" s="87">
        <v>2500</v>
      </c>
      <c r="N87" s="87">
        <v>0</v>
      </c>
      <c r="O87" s="87">
        <v>0</v>
      </c>
      <c r="P87" s="99">
        <f>C87-'PE-PARTIDA ANEXO 2.2'!J87</f>
        <v>0</v>
      </c>
      <c r="Q87" s="117"/>
    </row>
    <row r="88" spans="1:17" s="118" customFormat="1" x14ac:dyDescent="0.25">
      <c r="A88" s="116">
        <v>3451</v>
      </c>
      <c r="B88" s="161" t="s">
        <v>53</v>
      </c>
      <c r="C88" s="89">
        <f t="shared" si="7"/>
        <v>200000</v>
      </c>
      <c r="D88" s="87"/>
      <c r="E88" s="87">
        <v>200000</v>
      </c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99">
        <f>C88-'PE-PARTIDA ANEXO 2.2'!J88</f>
        <v>0</v>
      </c>
      <c r="Q88" s="117"/>
    </row>
    <row r="89" spans="1:17" s="115" customFormat="1" x14ac:dyDescent="0.25">
      <c r="A89" s="116">
        <v>3471</v>
      </c>
      <c r="B89" s="161" t="s">
        <v>54</v>
      </c>
      <c r="C89" s="89">
        <f t="shared" si="7"/>
        <v>25000</v>
      </c>
      <c r="D89" s="87">
        <v>0</v>
      </c>
      <c r="E89" s="87">
        <v>5000</v>
      </c>
      <c r="F89" s="87">
        <v>0</v>
      </c>
      <c r="G89" s="87">
        <v>10000</v>
      </c>
      <c r="H89" s="87">
        <v>0</v>
      </c>
      <c r="I89" s="87">
        <v>5000</v>
      </c>
      <c r="J89" s="87">
        <v>0</v>
      </c>
      <c r="K89" s="87">
        <v>0</v>
      </c>
      <c r="L89" s="87">
        <v>0</v>
      </c>
      <c r="M89" s="87">
        <v>5000</v>
      </c>
      <c r="N89" s="87">
        <v>0</v>
      </c>
      <c r="O89" s="87">
        <v>0</v>
      </c>
      <c r="P89" s="99">
        <f>C89-'PE-PARTIDA ANEXO 2.2'!J89</f>
        <v>0</v>
      </c>
      <c r="Q89" s="117"/>
    </row>
    <row r="90" spans="1:17" s="115" customFormat="1" ht="25.5" x14ac:dyDescent="0.25">
      <c r="A90" s="116">
        <v>3511</v>
      </c>
      <c r="B90" s="161" t="s">
        <v>55</v>
      </c>
      <c r="C90" s="89">
        <f t="shared" si="7"/>
        <v>60000</v>
      </c>
      <c r="D90" s="87">
        <v>0</v>
      </c>
      <c r="E90" s="87">
        <v>0</v>
      </c>
      <c r="F90" s="87">
        <v>30000</v>
      </c>
      <c r="G90" s="87">
        <v>0</v>
      </c>
      <c r="H90" s="87">
        <v>0</v>
      </c>
      <c r="I90" s="87">
        <v>0</v>
      </c>
      <c r="J90" s="87">
        <v>0</v>
      </c>
      <c r="K90" s="87">
        <v>30000</v>
      </c>
      <c r="L90" s="87">
        <v>0</v>
      </c>
      <c r="M90" s="87">
        <v>0</v>
      </c>
      <c r="N90" s="87">
        <v>0</v>
      </c>
      <c r="O90" s="87">
        <v>0</v>
      </c>
      <c r="P90" s="99">
        <f>C90-'PE-PARTIDA ANEXO 2.2'!J90</f>
        <v>0</v>
      </c>
      <c r="Q90" s="117"/>
    </row>
    <row r="91" spans="1:17" s="115" customFormat="1" ht="25.5" x14ac:dyDescent="0.25">
      <c r="A91" s="116">
        <v>3521</v>
      </c>
      <c r="B91" s="161" t="s">
        <v>56</v>
      </c>
      <c r="C91" s="89">
        <f t="shared" si="7"/>
        <v>0</v>
      </c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99">
        <f>C91-'PE-PARTIDA ANEXO 2.2'!J91</f>
        <v>0</v>
      </c>
      <c r="Q91" s="117"/>
    </row>
    <row r="92" spans="1:17" s="38" customFormat="1" ht="38.25" x14ac:dyDescent="0.25">
      <c r="A92" s="116">
        <v>3531</v>
      </c>
      <c r="B92" s="161" t="s">
        <v>57</v>
      </c>
      <c r="C92" s="89">
        <f t="shared" si="7"/>
        <v>40000</v>
      </c>
      <c r="D92" s="87">
        <v>4500</v>
      </c>
      <c r="E92" s="87">
        <v>2500</v>
      </c>
      <c r="F92" s="87">
        <v>4500</v>
      </c>
      <c r="G92" s="87">
        <v>2500</v>
      </c>
      <c r="H92" s="87">
        <v>6500</v>
      </c>
      <c r="I92" s="87">
        <v>0</v>
      </c>
      <c r="J92" s="87">
        <v>5500</v>
      </c>
      <c r="K92" s="87">
        <v>2500</v>
      </c>
      <c r="L92" s="87">
        <v>4500</v>
      </c>
      <c r="M92" s="87">
        <v>2000</v>
      </c>
      <c r="N92" s="87">
        <v>2000</v>
      </c>
      <c r="O92" s="87">
        <v>3000</v>
      </c>
      <c r="P92" s="99">
        <f>C92-'PE-PARTIDA ANEXO 2.2'!J92</f>
        <v>0</v>
      </c>
      <c r="Q92" s="117"/>
    </row>
    <row r="93" spans="1:17" s="38" customFormat="1" ht="25.5" x14ac:dyDescent="0.25">
      <c r="A93" s="116">
        <v>3541</v>
      </c>
      <c r="B93" s="161" t="s">
        <v>179</v>
      </c>
      <c r="C93" s="89">
        <f t="shared" si="7"/>
        <v>50000</v>
      </c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>
        <v>50000</v>
      </c>
      <c r="P93" s="99">
        <f>C93-'PE-PARTIDA ANEXO 2.2'!J93</f>
        <v>0</v>
      </c>
      <c r="Q93" s="117"/>
    </row>
    <row r="94" spans="1:17" s="38" customFormat="1" ht="25.5" x14ac:dyDescent="0.25">
      <c r="A94" s="116">
        <v>3551</v>
      </c>
      <c r="B94" s="161" t="s">
        <v>58</v>
      </c>
      <c r="C94" s="89">
        <f t="shared" si="7"/>
        <v>100000</v>
      </c>
      <c r="D94" s="87"/>
      <c r="E94" s="87">
        <v>20000</v>
      </c>
      <c r="F94" s="87"/>
      <c r="G94" s="87">
        <v>20000</v>
      </c>
      <c r="H94" s="87"/>
      <c r="I94" s="87">
        <v>20000</v>
      </c>
      <c r="J94" s="87"/>
      <c r="K94" s="87">
        <v>20000</v>
      </c>
      <c r="L94" s="87"/>
      <c r="M94" s="87"/>
      <c r="N94" s="87">
        <v>20000</v>
      </c>
      <c r="O94" s="87"/>
      <c r="P94" s="99">
        <f>C94-'PE-PARTIDA ANEXO 2.2'!J94</f>
        <v>0</v>
      </c>
      <c r="Q94" s="117"/>
    </row>
    <row r="95" spans="1:17" s="38" customFormat="1" ht="25.5" x14ac:dyDescent="0.25">
      <c r="A95" s="116">
        <v>3571</v>
      </c>
      <c r="B95" s="161" t="s">
        <v>180</v>
      </c>
      <c r="C95" s="89">
        <f t="shared" si="7"/>
        <v>181270.46249999999</v>
      </c>
      <c r="D95" s="87">
        <v>0</v>
      </c>
      <c r="E95" s="87">
        <v>25000</v>
      </c>
      <c r="F95" s="87">
        <v>48135.23</v>
      </c>
      <c r="G95" s="87">
        <v>5000</v>
      </c>
      <c r="H95" s="87">
        <v>30000</v>
      </c>
      <c r="I95" s="87">
        <v>0</v>
      </c>
      <c r="J95" s="87">
        <v>24067.615000000002</v>
      </c>
      <c r="K95" s="87">
        <v>15000</v>
      </c>
      <c r="L95" s="87">
        <v>5783.8099999999995</v>
      </c>
      <c r="M95" s="87">
        <v>5000</v>
      </c>
      <c r="N95" s="87">
        <v>23283.807499999999</v>
      </c>
      <c r="O95" s="87">
        <v>0</v>
      </c>
      <c r="P95" s="99">
        <f>C95-'PE-PARTIDA ANEXO 2.2'!J95</f>
        <v>2.499999973224476E-3</v>
      </c>
      <c r="Q95" s="117"/>
    </row>
    <row r="96" spans="1:17" s="38" customFormat="1" ht="25.5" x14ac:dyDescent="0.25">
      <c r="A96" s="116">
        <v>3572</v>
      </c>
      <c r="B96" s="161" t="s">
        <v>59</v>
      </c>
      <c r="C96" s="89">
        <f t="shared" si="7"/>
        <v>10000</v>
      </c>
      <c r="D96" s="87"/>
      <c r="E96" s="87"/>
      <c r="F96" s="87">
        <v>5000</v>
      </c>
      <c r="G96" s="87"/>
      <c r="H96" s="87"/>
      <c r="I96" s="87"/>
      <c r="J96" s="87"/>
      <c r="K96" s="87"/>
      <c r="L96" s="87">
        <v>5000</v>
      </c>
      <c r="M96" s="87"/>
      <c r="N96" s="87"/>
      <c r="O96" s="87"/>
      <c r="P96" s="99">
        <f>C96-'PE-PARTIDA ANEXO 2.2'!J96</f>
        <v>0</v>
      </c>
      <c r="Q96" s="117"/>
    </row>
    <row r="97" spans="1:17" s="38" customFormat="1" x14ac:dyDescent="0.25">
      <c r="A97" s="116">
        <v>3581</v>
      </c>
      <c r="B97" s="161" t="s">
        <v>60</v>
      </c>
      <c r="C97" s="89">
        <f t="shared" si="7"/>
        <v>17000</v>
      </c>
      <c r="D97" s="87">
        <v>0</v>
      </c>
      <c r="E97" s="87">
        <v>0</v>
      </c>
      <c r="F97" s="87">
        <v>0</v>
      </c>
      <c r="G97" s="87">
        <v>0</v>
      </c>
      <c r="H97" s="87">
        <v>17000</v>
      </c>
      <c r="I97" s="87">
        <v>0</v>
      </c>
      <c r="J97" s="87">
        <v>0</v>
      </c>
      <c r="K97" s="87">
        <v>0</v>
      </c>
      <c r="L97" s="87">
        <v>0</v>
      </c>
      <c r="M97" s="87">
        <v>0</v>
      </c>
      <c r="N97" s="87">
        <v>0</v>
      </c>
      <c r="O97" s="87">
        <v>0</v>
      </c>
      <c r="P97" s="99">
        <f>C97-'PE-PARTIDA ANEXO 2.2'!J97</f>
        <v>0</v>
      </c>
      <c r="Q97" s="117"/>
    </row>
    <row r="98" spans="1:17" s="11" customFormat="1" x14ac:dyDescent="0.25">
      <c r="A98" s="61">
        <v>3591</v>
      </c>
      <c r="B98" s="157" t="s">
        <v>61</v>
      </c>
      <c r="C98" s="89">
        <f t="shared" si="7"/>
        <v>4999.99</v>
      </c>
      <c r="D98" s="80"/>
      <c r="E98" s="80"/>
      <c r="F98" s="80"/>
      <c r="G98" s="80">
        <v>999.99</v>
      </c>
      <c r="H98" s="80"/>
      <c r="I98" s="80">
        <v>1000</v>
      </c>
      <c r="J98" s="80"/>
      <c r="K98" s="80">
        <v>1000</v>
      </c>
      <c r="L98" s="80"/>
      <c r="M98" s="80">
        <v>1000</v>
      </c>
      <c r="N98" s="80"/>
      <c r="O98" s="80">
        <v>1000</v>
      </c>
      <c r="P98" s="99">
        <f>C98-'PE-PARTIDA ANEXO 2.2'!J98</f>
        <v>0</v>
      </c>
      <c r="Q98" s="102"/>
    </row>
    <row r="99" spans="1:17" s="11" customFormat="1" ht="38.25" x14ac:dyDescent="0.25">
      <c r="A99" s="61">
        <v>3621</v>
      </c>
      <c r="B99" s="157" t="s">
        <v>62</v>
      </c>
      <c r="C99" s="89">
        <f t="shared" si="7"/>
        <v>100419</v>
      </c>
      <c r="D99" s="80">
        <v>23147</v>
      </c>
      <c r="E99" s="80">
        <v>36890</v>
      </c>
      <c r="F99" s="80">
        <v>7132</v>
      </c>
      <c r="G99" s="80">
        <v>0</v>
      </c>
      <c r="H99" s="80">
        <v>3250</v>
      </c>
      <c r="I99" s="80">
        <v>0</v>
      </c>
      <c r="J99" s="80">
        <v>0</v>
      </c>
      <c r="K99" s="80">
        <v>10000</v>
      </c>
      <c r="L99" s="80">
        <v>0</v>
      </c>
      <c r="M99" s="80">
        <v>20000</v>
      </c>
      <c r="N99" s="80">
        <v>0</v>
      </c>
      <c r="O99" s="80">
        <v>0</v>
      </c>
      <c r="P99" s="99">
        <f>C99-'PE-PARTIDA ANEXO 2.2'!J99</f>
        <v>0</v>
      </c>
      <c r="Q99" s="102"/>
    </row>
    <row r="100" spans="1:17" s="11" customFormat="1" ht="25.5" x14ac:dyDescent="0.25">
      <c r="A100" s="61">
        <v>3631</v>
      </c>
      <c r="B100" s="157" t="s">
        <v>63</v>
      </c>
      <c r="C100" s="89">
        <f t="shared" si="7"/>
        <v>0</v>
      </c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99">
        <f>C100-'PE-PARTIDA ANEXO 2.2'!J100</f>
        <v>0</v>
      </c>
      <c r="Q100" s="102"/>
    </row>
    <row r="101" spans="1:17" s="11" customFormat="1" x14ac:dyDescent="0.25">
      <c r="A101" s="61">
        <v>3711</v>
      </c>
      <c r="B101" s="157" t="s">
        <v>139</v>
      </c>
      <c r="C101" s="89">
        <f t="shared" si="7"/>
        <v>72800</v>
      </c>
      <c r="D101" s="80">
        <v>0</v>
      </c>
      <c r="E101" s="80">
        <v>13000</v>
      </c>
      <c r="F101" s="80">
        <v>12200</v>
      </c>
      <c r="G101" s="80">
        <v>13000</v>
      </c>
      <c r="H101" s="80">
        <v>9000</v>
      </c>
      <c r="I101" s="80">
        <v>6200</v>
      </c>
      <c r="J101" s="80">
        <v>0</v>
      </c>
      <c r="K101" s="80">
        <v>7000</v>
      </c>
      <c r="L101" s="80">
        <v>2200</v>
      </c>
      <c r="M101" s="80">
        <v>4000</v>
      </c>
      <c r="N101" s="80">
        <v>0</v>
      </c>
      <c r="O101" s="80">
        <v>6200</v>
      </c>
      <c r="P101" s="99">
        <f>C101-'PE-PARTIDA ANEXO 2.2'!J101</f>
        <v>0</v>
      </c>
      <c r="Q101" s="102"/>
    </row>
    <row r="102" spans="1:17" s="11" customFormat="1" x14ac:dyDescent="0.25">
      <c r="A102" s="61">
        <v>3721</v>
      </c>
      <c r="B102" s="157" t="s">
        <v>140</v>
      </c>
      <c r="C102" s="89">
        <f t="shared" si="7"/>
        <v>28500</v>
      </c>
      <c r="D102" s="80">
        <v>300</v>
      </c>
      <c r="E102" s="80">
        <v>2300</v>
      </c>
      <c r="F102" s="80">
        <v>2800</v>
      </c>
      <c r="G102" s="80">
        <v>5300</v>
      </c>
      <c r="H102" s="80">
        <v>7800</v>
      </c>
      <c r="I102" s="80">
        <v>2300</v>
      </c>
      <c r="J102" s="80">
        <v>1700</v>
      </c>
      <c r="K102" s="80">
        <v>1000</v>
      </c>
      <c r="L102" s="80">
        <v>2000</v>
      </c>
      <c r="M102" s="80">
        <v>1000</v>
      </c>
      <c r="N102" s="80">
        <v>1000</v>
      </c>
      <c r="O102" s="80">
        <v>1000</v>
      </c>
      <c r="P102" s="99">
        <f>C102-'PE-PARTIDA ANEXO 2.2'!J102</f>
        <v>0</v>
      </c>
      <c r="Q102" s="102"/>
    </row>
    <row r="103" spans="1:17" s="11" customFormat="1" x14ac:dyDescent="0.25">
      <c r="A103" s="61">
        <v>3751</v>
      </c>
      <c r="B103" s="157" t="s">
        <v>64</v>
      </c>
      <c r="C103" s="89">
        <f t="shared" si="7"/>
        <v>195749.99999999997</v>
      </c>
      <c r="D103" s="80">
        <v>76332.990000000005</v>
      </c>
      <c r="E103" s="80">
        <v>9336.99</v>
      </c>
      <c r="F103" s="80">
        <v>17583.07</v>
      </c>
      <c r="G103" s="80">
        <v>16332.99</v>
      </c>
      <c r="H103" s="80">
        <v>8332.99</v>
      </c>
      <c r="I103" s="80">
        <v>9582.99</v>
      </c>
      <c r="J103" s="80">
        <v>5582.99</v>
      </c>
      <c r="K103" s="80">
        <v>16082.99</v>
      </c>
      <c r="L103" s="80">
        <v>7832.99</v>
      </c>
      <c r="M103" s="80">
        <v>4582.99</v>
      </c>
      <c r="N103" s="80">
        <v>11832.99</v>
      </c>
      <c r="O103" s="80">
        <v>12333.03</v>
      </c>
      <c r="P103" s="99">
        <f>C103-'PE-PARTIDA ANEXO 2.2'!J103</f>
        <v>0</v>
      </c>
      <c r="Q103" s="102"/>
    </row>
    <row r="104" spans="1:17" s="118" customFormat="1" x14ac:dyDescent="0.25">
      <c r="A104" s="116">
        <v>3791</v>
      </c>
      <c r="B104" s="161" t="s">
        <v>181</v>
      </c>
      <c r="C104" s="89">
        <f t="shared" si="7"/>
        <v>46000.000000000015</v>
      </c>
      <c r="D104" s="87">
        <v>31233.37</v>
      </c>
      <c r="E104" s="87">
        <v>833.32999999999993</v>
      </c>
      <c r="F104" s="87">
        <v>2233.33</v>
      </c>
      <c r="G104" s="87">
        <v>2833.33</v>
      </c>
      <c r="H104" s="87">
        <v>1233.33</v>
      </c>
      <c r="I104" s="87">
        <v>833.32999999999993</v>
      </c>
      <c r="J104" s="87">
        <v>2233.33</v>
      </c>
      <c r="K104" s="87">
        <v>833.32999999999993</v>
      </c>
      <c r="L104" s="87">
        <v>1233.33</v>
      </c>
      <c r="M104" s="87">
        <v>833.32999999999993</v>
      </c>
      <c r="N104" s="87">
        <v>833.32999999999993</v>
      </c>
      <c r="O104" s="87">
        <v>833.32999999999993</v>
      </c>
      <c r="P104" s="99">
        <f>C104-'PE-PARTIDA ANEXO 2.2'!J104</f>
        <v>0</v>
      </c>
      <c r="Q104" s="117"/>
    </row>
    <row r="105" spans="1:17" s="118" customFormat="1" x14ac:dyDescent="0.25">
      <c r="A105" s="116">
        <v>3811</v>
      </c>
      <c r="B105" s="161" t="s">
        <v>65</v>
      </c>
      <c r="C105" s="89">
        <f t="shared" si="7"/>
        <v>5000</v>
      </c>
      <c r="D105" s="87"/>
      <c r="E105" s="87"/>
      <c r="F105" s="87"/>
      <c r="G105" s="87"/>
      <c r="H105" s="87">
        <v>1000</v>
      </c>
      <c r="I105" s="87"/>
      <c r="J105" s="87"/>
      <c r="K105" s="87"/>
      <c r="L105" s="87">
        <v>2000</v>
      </c>
      <c r="M105" s="87"/>
      <c r="N105" s="87">
        <v>2000</v>
      </c>
      <c r="O105" s="87"/>
      <c r="P105" s="99">
        <f>C105-'PE-PARTIDA ANEXO 2.2'!J105</f>
        <v>0</v>
      </c>
      <c r="Q105" s="117"/>
    </row>
    <row r="106" spans="1:17" s="11" customFormat="1" x14ac:dyDescent="0.25">
      <c r="A106" s="61">
        <v>3821</v>
      </c>
      <c r="B106" s="157" t="s">
        <v>66</v>
      </c>
      <c r="C106" s="89">
        <f t="shared" si="7"/>
        <v>10000</v>
      </c>
      <c r="D106" s="80">
        <v>0</v>
      </c>
      <c r="E106" s="80">
        <v>0</v>
      </c>
      <c r="F106" s="80">
        <v>3500</v>
      </c>
      <c r="G106" s="80">
        <v>0</v>
      </c>
      <c r="H106" s="80">
        <v>0</v>
      </c>
      <c r="I106" s="80">
        <v>0</v>
      </c>
      <c r="J106" s="80">
        <v>0</v>
      </c>
      <c r="K106" s="80">
        <v>0</v>
      </c>
      <c r="L106" s="80">
        <v>0</v>
      </c>
      <c r="M106" s="80">
        <v>6500</v>
      </c>
      <c r="N106" s="80">
        <v>0</v>
      </c>
      <c r="O106" s="80">
        <v>0</v>
      </c>
      <c r="P106" s="99">
        <f>C106-'PE-PARTIDA ANEXO 2.2'!J106</f>
        <v>0</v>
      </c>
      <c r="Q106" s="102"/>
    </row>
    <row r="107" spans="1:17" s="11" customFormat="1" x14ac:dyDescent="0.25">
      <c r="A107" s="61">
        <v>3822</v>
      </c>
      <c r="B107" s="157" t="s">
        <v>67</v>
      </c>
      <c r="C107" s="89">
        <f t="shared" si="7"/>
        <v>70000</v>
      </c>
      <c r="D107" s="80">
        <v>0</v>
      </c>
      <c r="E107" s="80">
        <v>0</v>
      </c>
      <c r="F107" s="80">
        <v>7000</v>
      </c>
      <c r="G107" s="80">
        <v>12500</v>
      </c>
      <c r="H107" s="80">
        <v>0</v>
      </c>
      <c r="I107" s="80">
        <v>0</v>
      </c>
      <c r="J107" s="80">
        <v>0</v>
      </c>
      <c r="K107" s="80">
        <v>0</v>
      </c>
      <c r="L107" s="80">
        <v>0</v>
      </c>
      <c r="M107" s="80">
        <v>50500</v>
      </c>
      <c r="N107" s="80">
        <v>0</v>
      </c>
      <c r="O107" s="80">
        <v>0</v>
      </c>
      <c r="P107" s="99">
        <f>C107-'PE-PARTIDA ANEXO 2.2'!J107</f>
        <v>0</v>
      </c>
      <c r="Q107" s="102"/>
    </row>
    <row r="108" spans="1:17" s="11" customFormat="1" x14ac:dyDescent="0.25">
      <c r="A108" s="61">
        <v>3831</v>
      </c>
      <c r="B108" s="157" t="s">
        <v>68</v>
      </c>
      <c r="C108" s="89">
        <f t="shared" si="7"/>
        <v>256000</v>
      </c>
      <c r="D108" s="80">
        <v>0</v>
      </c>
      <c r="E108" s="80">
        <v>2500</v>
      </c>
      <c r="F108" s="80">
        <v>25000</v>
      </c>
      <c r="G108" s="80">
        <v>12500</v>
      </c>
      <c r="H108" s="80">
        <v>2500</v>
      </c>
      <c r="I108" s="80">
        <v>13500</v>
      </c>
      <c r="J108" s="80">
        <v>0</v>
      </c>
      <c r="K108" s="80">
        <v>2500</v>
      </c>
      <c r="L108" s="80">
        <v>0</v>
      </c>
      <c r="M108" s="80">
        <v>190000</v>
      </c>
      <c r="N108" s="80">
        <v>5000</v>
      </c>
      <c r="O108" s="80">
        <v>2500</v>
      </c>
      <c r="P108" s="99">
        <f>C108-'PE-PARTIDA ANEXO 2.2'!J108</f>
        <v>0</v>
      </c>
      <c r="Q108" s="102"/>
    </row>
    <row r="109" spans="1:17" x14ac:dyDescent="0.25">
      <c r="A109" s="61">
        <v>3921</v>
      </c>
      <c r="B109" s="157" t="s">
        <v>69</v>
      </c>
      <c r="C109" s="89">
        <f t="shared" si="7"/>
        <v>105000</v>
      </c>
      <c r="D109" s="80">
        <v>15000</v>
      </c>
      <c r="E109" s="80">
        <v>0</v>
      </c>
      <c r="F109" s="80">
        <v>0</v>
      </c>
      <c r="G109" s="80">
        <v>0</v>
      </c>
      <c r="H109" s="80">
        <v>45000</v>
      </c>
      <c r="I109" s="80">
        <v>0</v>
      </c>
      <c r="J109" s="80">
        <v>0</v>
      </c>
      <c r="K109" s="80">
        <v>0</v>
      </c>
      <c r="L109" s="80">
        <v>0</v>
      </c>
      <c r="M109" s="80">
        <v>0</v>
      </c>
      <c r="N109" s="80">
        <v>0</v>
      </c>
      <c r="O109" s="80">
        <v>45000</v>
      </c>
      <c r="P109" s="99">
        <f>C109-'PE-PARTIDA ANEXO 2.2'!J109</f>
        <v>0</v>
      </c>
      <c r="Q109" s="102"/>
    </row>
    <row r="110" spans="1:17" x14ac:dyDescent="0.25">
      <c r="A110" s="61">
        <v>3941</v>
      </c>
      <c r="B110" s="157" t="s">
        <v>141</v>
      </c>
      <c r="C110" s="89">
        <f t="shared" si="7"/>
        <v>719487.1</v>
      </c>
      <c r="D110" s="80"/>
      <c r="E110" s="80"/>
      <c r="F110" s="80">
        <v>20000</v>
      </c>
      <c r="G110" s="80"/>
      <c r="H110" s="80">
        <v>10000</v>
      </c>
      <c r="I110" s="80"/>
      <c r="J110" s="80">
        <v>20000</v>
      </c>
      <c r="K110" s="80"/>
      <c r="L110" s="80"/>
      <c r="M110" s="80">
        <v>320000</v>
      </c>
      <c r="N110" s="80">
        <v>349487.1</v>
      </c>
      <c r="O110" s="80"/>
      <c r="P110" s="99">
        <f>C110-'PE-PARTIDA ANEXO 2.2'!J110</f>
        <v>0</v>
      </c>
      <c r="Q110" s="102"/>
    </row>
    <row r="111" spans="1:17" s="11" customFormat="1" x14ac:dyDescent="0.2">
      <c r="A111" s="39"/>
      <c r="B111" s="162" t="s">
        <v>109</v>
      </c>
      <c r="C111" s="79">
        <f t="shared" ref="C111:O111" si="8">SUM(C67:C110)</f>
        <v>5143968.5525000002</v>
      </c>
      <c r="D111" s="79">
        <f t="shared" si="8"/>
        <v>343441.02</v>
      </c>
      <c r="E111" s="79">
        <f t="shared" si="8"/>
        <v>517287.98000000004</v>
      </c>
      <c r="F111" s="79">
        <f t="shared" si="8"/>
        <v>622171.28999999992</v>
      </c>
      <c r="G111" s="79">
        <f t="shared" si="8"/>
        <v>372893.97000000003</v>
      </c>
      <c r="H111" s="79">
        <f t="shared" si="8"/>
        <v>575793.98</v>
      </c>
      <c r="I111" s="79">
        <f t="shared" si="8"/>
        <v>312943.98000000004</v>
      </c>
      <c r="J111" s="79">
        <f t="shared" si="8"/>
        <v>318511.59500000003</v>
      </c>
      <c r="K111" s="79">
        <f t="shared" si="8"/>
        <v>252843.97999999998</v>
      </c>
      <c r="L111" s="79">
        <f t="shared" si="8"/>
        <v>192477.78999999998</v>
      </c>
      <c r="M111" s="79">
        <f t="shared" si="8"/>
        <v>810943.98</v>
      </c>
      <c r="N111" s="79">
        <f t="shared" si="8"/>
        <v>551364.88749999995</v>
      </c>
      <c r="O111" s="79">
        <f t="shared" si="8"/>
        <v>273294.09999999998</v>
      </c>
      <c r="P111" s="99">
        <f>C111-'PE-PARTIDA ANEXO 2.2'!J111</f>
        <v>2.5000004097819328E-3</v>
      </c>
    </row>
    <row r="112" spans="1:17" s="38" customFormat="1" x14ac:dyDescent="0.25">
      <c r="A112" s="119">
        <v>4419</v>
      </c>
      <c r="B112" s="164" t="s">
        <v>106</v>
      </c>
      <c r="C112" s="89">
        <f t="shared" ref="C112:C134" si="9">SUM(D112:O112)</f>
        <v>0</v>
      </c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99">
        <f>C112-'PE-PARTIDA ANEXO 2.2'!J112</f>
        <v>0</v>
      </c>
      <c r="Q112" s="120"/>
    </row>
    <row r="113" spans="1:17" s="115" customFormat="1" x14ac:dyDescent="0.2">
      <c r="A113" s="224" t="s">
        <v>110</v>
      </c>
      <c r="B113" s="225"/>
      <c r="C113" s="124">
        <f t="shared" ref="C113:O113" si="10">SUM(C112:C112)</f>
        <v>0</v>
      </c>
      <c r="D113" s="124">
        <f t="shared" si="10"/>
        <v>0</v>
      </c>
      <c r="E113" s="124">
        <f t="shared" si="10"/>
        <v>0</v>
      </c>
      <c r="F113" s="124">
        <f t="shared" si="10"/>
        <v>0</v>
      </c>
      <c r="G113" s="124">
        <f t="shared" si="10"/>
        <v>0</v>
      </c>
      <c r="H113" s="124">
        <f t="shared" si="10"/>
        <v>0</v>
      </c>
      <c r="I113" s="124">
        <f t="shared" si="10"/>
        <v>0</v>
      </c>
      <c r="J113" s="124">
        <f t="shared" si="10"/>
        <v>0</v>
      </c>
      <c r="K113" s="124">
        <f t="shared" si="10"/>
        <v>0</v>
      </c>
      <c r="L113" s="124">
        <f t="shared" si="10"/>
        <v>0</v>
      </c>
      <c r="M113" s="124">
        <f t="shared" si="10"/>
        <v>0</v>
      </c>
      <c r="N113" s="124">
        <f t="shared" si="10"/>
        <v>0</v>
      </c>
      <c r="O113" s="124">
        <f t="shared" si="10"/>
        <v>0</v>
      </c>
      <c r="P113" s="99">
        <f>C113-'PE-PARTIDA ANEXO 2.2'!J113</f>
        <v>0</v>
      </c>
    </row>
    <row r="114" spans="1:17" s="125" customFormat="1" x14ac:dyDescent="0.2">
      <c r="A114" s="113"/>
      <c r="B114" s="163"/>
      <c r="C114" s="114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  <c r="N114" s="114"/>
      <c r="O114" s="114"/>
      <c r="P114" s="99">
        <f>C114-'PE-PARTIDA ANEXO 2.2'!J114</f>
        <v>0</v>
      </c>
    </row>
    <row r="115" spans="1:17" s="125" customFormat="1" x14ac:dyDescent="0.2">
      <c r="A115" s="113"/>
      <c r="B115" s="163"/>
      <c r="C115" s="114"/>
      <c r="D115" s="114"/>
      <c r="E115" s="114"/>
      <c r="F115" s="114"/>
      <c r="G115" s="114"/>
      <c r="H115" s="114"/>
      <c r="I115" s="114"/>
      <c r="J115" s="114"/>
      <c r="K115" s="114"/>
      <c r="L115" s="114"/>
      <c r="M115" s="114"/>
      <c r="N115" s="114"/>
      <c r="O115" s="114"/>
      <c r="P115" s="99">
        <f>C115-'PE-PARTIDA ANEXO 2.2'!J115</f>
        <v>0</v>
      </c>
    </row>
    <row r="116" spans="1:17" s="38" customFormat="1" x14ac:dyDescent="0.25">
      <c r="A116" s="121">
        <v>5111</v>
      </c>
      <c r="B116" s="165" t="s">
        <v>72</v>
      </c>
      <c r="C116" s="105">
        <f t="shared" si="9"/>
        <v>20000</v>
      </c>
      <c r="D116" s="122"/>
      <c r="E116" s="122">
        <v>20000</v>
      </c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99">
        <f>C116-'PE-PARTIDA ANEXO 2.2'!J116</f>
        <v>0</v>
      </c>
      <c r="Q116" s="100"/>
    </row>
    <row r="117" spans="1:17" s="38" customFormat="1" x14ac:dyDescent="0.25">
      <c r="A117" s="123">
        <v>5121</v>
      </c>
      <c r="B117" s="166" t="s">
        <v>182</v>
      </c>
      <c r="C117" s="89">
        <f t="shared" si="9"/>
        <v>0</v>
      </c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99">
        <f>C117-'PE-PARTIDA ANEXO 2.2'!J117</f>
        <v>0</v>
      </c>
      <c r="Q117" s="100"/>
    </row>
    <row r="118" spans="1:17" s="38" customFormat="1" ht="25.5" x14ac:dyDescent="0.25">
      <c r="A118" s="116">
        <v>5151</v>
      </c>
      <c r="B118" s="161" t="s">
        <v>73</v>
      </c>
      <c r="C118" s="89">
        <f t="shared" si="9"/>
        <v>291159.32</v>
      </c>
      <c r="D118" s="87">
        <v>0</v>
      </c>
      <c r="E118" s="87">
        <v>0</v>
      </c>
      <c r="F118" s="87">
        <v>82500</v>
      </c>
      <c r="G118" s="87">
        <v>6000</v>
      </c>
      <c r="H118" s="87">
        <v>102659.32</v>
      </c>
      <c r="I118" s="87">
        <v>100000</v>
      </c>
      <c r="J118" s="87">
        <v>0</v>
      </c>
      <c r="K118" s="87">
        <v>0</v>
      </c>
      <c r="L118" s="87">
        <v>0</v>
      </c>
      <c r="M118" s="87">
        <v>0</v>
      </c>
      <c r="N118" s="87">
        <v>0</v>
      </c>
      <c r="O118" s="87">
        <v>0</v>
      </c>
      <c r="P118" s="99">
        <f>C118-'PE-PARTIDA ANEXO 2.2'!J118</f>
        <v>0</v>
      </c>
      <c r="Q118" s="100"/>
    </row>
    <row r="119" spans="1:17" s="38" customFormat="1" x14ac:dyDescent="0.25">
      <c r="A119" s="116">
        <v>5191</v>
      </c>
      <c r="B119" s="161" t="s">
        <v>74</v>
      </c>
      <c r="C119" s="89">
        <f t="shared" si="9"/>
        <v>11500</v>
      </c>
      <c r="D119" s="87"/>
      <c r="E119" s="87">
        <v>9500</v>
      </c>
      <c r="F119" s="87">
        <v>2000</v>
      </c>
      <c r="G119" s="87">
        <v>0</v>
      </c>
      <c r="H119" s="87">
        <v>0</v>
      </c>
      <c r="I119" s="87">
        <v>0</v>
      </c>
      <c r="J119" s="87">
        <v>0</v>
      </c>
      <c r="K119" s="87">
        <v>0</v>
      </c>
      <c r="L119" s="87">
        <v>0</v>
      </c>
      <c r="M119" s="87">
        <v>0</v>
      </c>
      <c r="N119" s="87">
        <v>0</v>
      </c>
      <c r="O119" s="87">
        <v>0</v>
      </c>
      <c r="P119" s="99">
        <f>C119-'PE-PARTIDA ANEXO 2.2'!J119</f>
        <v>0</v>
      </c>
      <c r="Q119" s="100"/>
    </row>
    <row r="120" spans="1:17" s="38" customFormat="1" x14ac:dyDescent="0.25">
      <c r="A120" s="116">
        <v>5211</v>
      </c>
      <c r="B120" s="161" t="s">
        <v>75</v>
      </c>
      <c r="C120" s="89">
        <f t="shared" si="9"/>
        <v>0</v>
      </c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99">
        <f>C120-'PE-PARTIDA ANEXO 2.2'!J120</f>
        <v>0</v>
      </c>
      <c r="Q120" s="100"/>
    </row>
    <row r="121" spans="1:17" s="38" customFormat="1" x14ac:dyDescent="0.25">
      <c r="A121" s="116">
        <v>5231</v>
      </c>
      <c r="B121" s="161" t="s">
        <v>76</v>
      </c>
      <c r="C121" s="89">
        <f t="shared" si="9"/>
        <v>60000</v>
      </c>
      <c r="D121" s="87"/>
      <c r="E121" s="87"/>
      <c r="F121" s="87"/>
      <c r="G121" s="87"/>
      <c r="H121" s="87"/>
      <c r="I121" s="87">
        <v>60000</v>
      </c>
      <c r="J121" s="87"/>
      <c r="K121" s="87"/>
      <c r="L121" s="87"/>
      <c r="M121" s="87"/>
      <c r="N121" s="87"/>
      <c r="O121" s="87"/>
      <c r="P121" s="99">
        <f>C121-'PE-PARTIDA ANEXO 2.2'!J121</f>
        <v>0</v>
      </c>
      <c r="Q121" s="100"/>
    </row>
    <row r="122" spans="1:17" s="38" customFormat="1" ht="25.5" x14ac:dyDescent="0.25">
      <c r="A122" s="116">
        <v>5291</v>
      </c>
      <c r="B122" s="161" t="s">
        <v>77</v>
      </c>
      <c r="C122" s="89">
        <f t="shared" si="9"/>
        <v>0</v>
      </c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99">
        <f>C122-'PE-PARTIDA ANEXO 2.2'!J122</f>
        <v>0</v>
      </c>
      <c r="Q122" s="100"/>
    </row>
    <row r="123" spans="1:17" s="38" customFormat="1" x14ac:dyDescent="0.25">
      <c r="A123" s="116">
        <v>5311</v>
      </c>
      <c r="B123" s="161" t="s">
        <v>183</v>
      </c>
      <c r="C123" s="89">
        <f t="shared" si="9"/>
        <v>74000</v>
      </c>
      <c r="D123" s="87"/>
      <c r="E123" s="87">
        <v>50000</v>
      </c>
      <c r="F123" s="87">
        <v>24000</v>
      </c>
      <c r="G123" s="87"/>
      <c r="H123" s="87"/>
      <c r="I123" s="87"/>
      <c r="J123" s="87"/>
      <c r="K123" s="87"/>
      <c r="L123" s="87"/>
      <c r="M123" s="87"/>
      <c r="N123" s="87"/>
      <c r="O123" s="87"/>
      <c r="P123" s="99">
        <f>C123-'PE-PARTIDA ANEXO 2.2'!J123</f>
        <v>0</v>
      </c>
      <c r="Q123" s="100"/>
    </row>
    <row r="124" spans="1:17" s="38" customFormat="1" x14ac:dyDescent="0.25">
      <c r="A124" s="116">
        <v>5412</v>
      </c>
      <c r="B124" s="161" t="s">
        <v>142</v>
      </c>
      <c r="C124" s="89">
        <f t="shared" si="9"/>
        <v>1132100</v>
      </c>
      <c r="D124" s="87">
        <v>0</v>
      </c>
      <c r="E124" s="87">
        <v>0</v>
      </c>
      <c r="F124" s="87">
        <v>0</v>
      </c>
      <c r="G124" s="87">
        <v>1132100</v>
      </c>
      <c r="H124" s="87">
        <v>0</v>
      </c>
      <c r="I124" s="87">
        <v>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99">
        <f>C124-'PE-PARTIDA ANEXO 2.2'!J124</f>
        <v>0</v>
      </c>
      <c r="Q124" s="100"/>
    </row>
    <row r="125" spans="1:17" s="38" customFormat="1" x14ac:dyDescent="0.25">
      <c r="A125" s="116">
        <v>5491</v>
      </c>
      <c r="B125" s="161" t="s">
        <v>78</v>
      </c>
      <c r="C125" s="89">
        <f t="shared" si="9"/>
        <v>0</v>
      </c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99">
        <f>C125-'PE-PARTIDA ANEXO 2.2'!J125</f>
        <v>0</v>
      </c>
      <c r="Q125" s="100"/>
    </row>
    <row r="126" spans="1:17" s="38" customFormat="1" x14ac:dyDescent="0.25">
      <c r="A126" s="123">
        <v>5611</v>
      </c>
      <c r="B126" s="166" t="s">
        <v>184</v>
      </c>
      <c r="C126" s="89">
        <f t="shared" si="9"/>
        <v>40000</v>
      </c>
      <c r="D126" s="87"/>
      <c r="E126" s="87"/>
      <c r="F126" s="87"/>
      <c r="G126" s="87"/>
      <c r="H126" s="87">
        <v>40000</v>
      </c>
      <c r="I126" s="87"/>
      <c r="J126" s="87"/>
      <c r="K126" s="87"/>
      <c r="L126" s="87"/>
      <c r="M126" s="87"/>
      <c r="N126" s="87"/>
      <c r="O126" s="87"/>
      <c r="P126" s="99">
        <f>C126-'PE-PARTIDA ANEXO 2.2'!J126</f>
        <v>0</v>
      </c>
      <c r="Q126" s="100"/>
    </row>
    <row r="127" spans="1:17" s="38" customFormat="1" x14ac:dyDescent="0.25">
      <c r="A127" s="116">
        <v>5621</v>
      </c>
      <c r="B127" s="161" t="s">
        <v>79</v>
      </c>
      <c r="C127" s="89">
        <f t="shared" si="9"/>
        <v>0</v>
      </c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99">
        <f>C127-'PE-PARTIDA ANEXO 2.2'!J127</f>
        <v>0</v>
      </c>
      <c r="Q127" s="100"/>
    </row>
    <row r="128" spans="1:17" s="38" customFormat="1" ht="25.5" x14ac:dyDescent="0.25">
      <c r="A128" s="116">
        <v>5641</v>
      </c>
      <c r="B128" s="161" t="s">
        <v>80</v>
      </c>
      <c r="C128" s="89">
        <f t="shared" si="9"/>
        <v>38729.537499999999</v>
      </c>
      <c r="D128" s="87">
        <v>0</v>
      </c>
      <c r="E128" s="87">
        <v>15000</v>
      </c>
      <c r="F128" s="87">
        <v>11864.77</v>
      </c>
      <c r="G128" s="87">
        <v>0</v>
      </c>
      <c r="H128" s="87">
        <v>0</v>
      </c>
      <c r="I128" s="87">
        <v>0</v>
      </c>
      <c r="J128" s="87">
        <v>5932.3850000000002</v>
      </c>
      <c r="K128" s="87">
        <v>0</v>
      </c>
      <c r="L128" s="87">
        <v>2966.19</v>
      </c>
      <c r="M128" s="87">
        <v>0</v>
      </c>
      <c r="N128" s="87">
        <v>2966.1925000000001</v>
      </c>
      <c r="O128" s="87">
        <v>0</v>
      </c>
      <c r="P128" s="99">
        <f>C128-'PE-PARTIDA ANEXO 2.2'!J128</f>
        <v>-2.5000000023283064E-3</v>
      </c>
      <c r="Q128" s="100"/>
    </row>
    <row r="129" spans="1:17" s="38" customFormat="1" x14ac:dyDescent="0.25">
      <c r="A129" s="116">
        <v>5651</v>
      </c>
      <c r="B129" s="161" t="s">
        <v>81</v>
      </c>
      <c r="C129" s="89">
        <f t="shared" si="9"/>
        <v>0</v>
      </c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99">
        <f>C129-'PE-PARTIDA ANEXO 2.2'!J129</f>
        <v>0</v>
      </c>
      <c r="Q129" s="100"/>
    </row>
    <row r="130" spans="1:17" s="38" customFormat="1" ht="25.5" x14ac:dyDescent="0.25">
      <c r="A130" s="116">
        <v>5661</v>
      </c>
      <c r="B130" s="161" t="s">
        <v>188</v>
      </c>
      <c r="C130" s="89">
        <f t="shared" si="9"/>
        <v>17124.2</v>
      </c>
      <c r="D130" s="87"/>
      <c r="E130" s="87">
        <v>17124.2</v>
      </c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99">
        <f>C130-'PE-PARTIDA ANEXO 2.2'!J130</f>
        <v>0</v>
      </c>
      <c r="Q130" s="100"/>
    </row>
    <row r="131" spans="1:17" s="38" customFormat="1" x14ac:dyDescent="0.25">
      <c r="A131" s="116">
        <v>5771</v>
      </c>
      <c r="B131" s="161" t="s">
        <v>185</v>
      </c>
      <c r="C131" s="89">
        <f t="shared" si="9"/>
        <v>0</v>
      </c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99">
        <f>C131-'PE-PARTIDA ANEXO 2.2'!J131</f>
        <v>0</v>
      </c>
      <c r="Q131" s="100"/>
    </row>
    <row r="132" spans="1:17" s="38" customFormat="1" x14ac:dyDescent="0.25">
      <c r="A132" s="116">
        <v>5781</v>
      </c>
      <c r="B132" s="161" t="s">
        <v>186</v>
      </c>
      <c r="C132" s="89">
        <f t="shared" si="9"/>
        <v>40000</v>
      </c>
      <c r="D132" s="87">
        <v>0</v>
      </c>
      <c r="E132" s="87">
        <v>30000</v>
      </c>
      <c r="F132" s="87">
        <v>10000</v>
      </c>
      <c r="G132" s="87">
        <v>0</v>
      </c>
      <c r="H132" s="87">
        <v>0</v>
      </c>
      <c r="I132" s="87">
        <v>0</v>
      </c>
      <c r="J132" s="87">
        <v>0</v>
      </c>
      <c r="K132" s="87">
        <v>0</v>
      </c>
      <c r="L132" s="87">
        <v>0</v>
      </c>
      <c r="M132" s="87">
        <v>0</v>
      </c>
      <c r="N132" s="87">
        <v>0</v>
      </c>
      <c r="O132" s="87">
        <v>0</v>
      </c>
      <c r="P132" s="99">
        <f>C132-'PE-PARTIDA ANEXO 2.2'!J132</f>
        <v>0</v>
      </c>
      <c r="Q132" s="100"/>
    </row>
    <row r="133" spans="1:17" s="38" customFormat="1" x14ac:dyDescent="0.25">
      <c r="A133" s="116">
        <v>5911</v>
      </c>
      <c r="B133" s="161" t="s">
        <v>82</v>
      </c>
      <c r="C133" s="89">
        <f t="shared" si="9"/>
        <v>21000</v>
      </c>
      <c r="D133" s="87"/>
      <c r="E133" s="87"/>
      <c r="F133" s="87">
        <v>21000</v>
      </c>
      <c r="G133" s="87"/>
      <c r="H133" s="87"/>
      <c r="I133" s="87"/>
      <c r="J133" s="87"/>
      <c r="K133" s="87"/>
      <c r="L133" s="87"/>
      <c r="M133" s="87"/>
      <c r="N133" s="87"/>
      <c r="O133" s="87"/>
      <c r="P133" s="99">
        <f>C133-'PE-PARTIDA ANEXO 2.2'!J133</f>
        <v>0</v>
      </c>
      <c r="Q133" s="100"/>
    </row>
    <row r="134" spans="1:17" s="38" customFormat="1" x14ac:dyDescent="0.25">
      <c r="A134" s="116">
        <v>5971</v>
      </c>
      <c r="B134" s="161" t="s">
        <v>83</v>
      </c>
      <c r="C134" s="89">
        <f t="shared" si="9"/>
        <v>0</v>
      </c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99">
        <f>C134-'PE-PARTIDA ANEXO 2.2'!J134</f>
        <v>0</v>
      </c>
      <c r="Q134" s="100"/>
    </row>
    <row r="135" spans="1:17" x14ac:dyDescent="0.25">
      <c r="A135" s="39"/>
      <c r="B135" s="167" t="s">
        <v>111</v>
      </c>
      <c r="C135" s="81">
        <f t="shared" ref="C135:O135" si="11">SUM(C116:C134)</f>
        <v>1745613.0575000001</v>
      </c>
      <c r="D135" s="81">
        <f t="shared" si="11"/>
        <v>0</v>
      </c>
      <c r="E135" s="81">
        <f t="shared" si="11"/>
        <v>141624.20000000001</v>
      </c>
      <c r="F135" s="81">
        <f t="shared" si="11"/>
        <v>151364.77000000002</v>
      </c>
      <c r="G135" s="81">
        <f t="shared" si="11"/>
        <v>1138100</v>
      </c>
      <c r="H135" s="81">
        <f t="shared" si="11"/>
        <v>142659.32</v>
      </c>
      <c r="I135" s="81">
        <f t="shared" si="11"/>
        <v>160000</v>
      </c>
      <c r="J135" s="81">
        <f t="shared" si="11"/>
        <v>5932.3850000000002</v>
      </c>
      <c r="K135" s="81">
        <f t="shared" si="11"/>
        <v>0</v>
      </c>
      <c r="L135" s="81">
        <f t="shared" si="11"/>
        <v>2966.19</v>
      </c>
      <c r="M135" s="81">
        <f t="shared" si="11"/>
        <v>0</v>
      </c>
      <c r="N135" s="81">
        <f t="shared" si="11"/>
        <v>2966.1925000000001</v>
      </c>
      <c r="O135" s="81">
        <f t="shared" si="11"/>
        <v>0</v>
      </c>
      <c r="P135" s="99">
        <f>C135-'PE-PARTIDA ANEXO 2.2'!J135</f>
        <v>-2.4999999441206455E-3</v>
      </c>
    </row>
    <row r="136" spans="1:17" x14ac:dyDescent="0.25">
      <c r="A136" s="40"/>
      <c r="B136" s="168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99"/>
    </row>
    <row r="137" spans="1:17" x14ac:dyDescent="0.25">
      <c r="A137" s="40"/>
      <c r="B137" s="168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99"/>
    </row>
    <row r="138" spans="1:17" s="11" customFormat="1" x14ac:dyDescent="0.25">
      <c r="A138" s="39"/>
      <c r="B138" s="169" t="s">
        <v>131</v>
      </c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99"/>
    </row>
    <row r="139" spans="1:17" x14ac:dyDescent="0.25">
      <c r="A139" s="40"/>
      <c r="B139" s="168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99"/>
    </row>
    <row r="140" spans="1:17" x14ac:dyDescent="0.25">
      <c r="A140" s="40"/>
      <c r="B140" s="168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99"/>
    </row>
    <row r="141" spans="1:17" s="11" customFormat="1" x14ac:dyDescent="0.25">
      <c r="A141" s="39"/>
      <c r="B141" s="169" t="s">
        <v>132</v>
      </c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99"/>
    </row>
    <row r="142" spans="1:17" s="11" customFormat="1" ht="17.25" customHeight="1" x14ac:dyDescent="0.25">
      <c r="A142" s="37"/>
      <c r="B142" s="170" t="s">
        <v>112</v>
      </c>
      <c r="C142" s="82">
        <f t="shared" ref="C142:O142" si="12">SUM(C135+C113+C111+C65+C23)</f>
        <v>33236060.287526131</v>
      </c>
      <c r="D142" s="82">
        <f t="shared" si="12"/>
        <v>2131387.7341743996</v>
      </c>
      <c r="E142" s="82">
        <f t="shared" si="12"/>
        <v>2649185.2830077335</v>
      </c>
      <c r="F142" s="82">
        <f t="shared" si="12"/>
        <v>3569186.7522077328</v>
      </c>
      <c r="G142" s="82">
        <f t="shared" si="12"/>
        <v>3411806.3830077332</v>
      </c>
      <c r="H142" s="82">
        <f t="shared" si="12"/>
        <v>2720055.8846577331</v>
      </c>
      <c r="I142" s="82">
        <f t="shared" si="12"/>
        <v>2345593.8230077331</v>
      </c>
      <c r="J142" s="82">
        <f t="shared" si="12"/>
        <v>2141574.2830077331</v>
      </c>
      <c r="K142" s="82">
        <f t="shared" si="12"/>
        <v>2143004.6630077329</v>
      </c>
      <c r="L142" s="82">
        <f t="shared" si="12"/>
        <v>2844096.4830077328</v>
      </c>
      <c r="M142" s="82">
        <f t="shared" si="12"/>
        <v>2690121.5846577333</v>
      </c>
      <c r="N142" s="82">
        <f t="shared" si="12"/>
        <v>2324905.013007733</v>
      </c>
      <c r="O142" s="82">
        <f t="shared" si="12"/>
        <v>4322854.6049410673</v>
      </c>
      <c r="P142" s="99">
        <f>C142-'PE-PARTIDA ANEXO 2.2'!J136</f>
        <v>9.0000033378601074E-4</v>
      </c>
    </row>
    <row r="145" spans="1:10" s="140" customFormat="1" ht="83.25" customHeight="1" x14ac:dyDescent="0.2">
      <c r="A145" s="139"/>
      <c r="B145" s="171" t="s">
        <v>214</v>
      </c>
      <c r="C145" s="208" t="s">
        <v>216</v>
      </c>
      <c r="D145" s="208"/>
      <c r="E145" s="208"/>
      <c r="F145" s="208"/>
      <c r="G145" s="208"/>
      <c r="H145" s="208" t="s">
        <v>218</v>
      </c>
      <c r="I145" s="208"/>
      <c r="J145" s="208"/>
    </row>
    <row r="146" spans="1:10" s="143" customFormat="1" ht="24" customHeight="1" x14ac:dyDescent="0.25">
      <c r="A146" s="142"/>
      <c r="B146" s="142" t="s">
        <v>215</v>
      </c>
      <c r="C146" s="209" t="s">
        <v>217</v>
      </c>
      <c r="D146" s="209"/>
      <c r="E146" s="209"/>
      <c r="F146" s="209"/>
      <c r="G146" s="209"/>
      <c r="H146" s="210" t="s">
        <v>219</v>
      </c>
      <c r="I146" s="210"/>
      <c r="J146" s="210"/>
    </row>
  </sheetData>
  <mergeCells count="11">
    <mergeCell ref="C145:G145"/>
    <mergeCell ref="H145:J145"/>
    <mergeCell ref="C146:G146"/>
    <mergeCell ref="H146:J146"/>
    <mergeCell ref="F4:O4"/>
    <mergeCell ref="B5:O5"/>
    <mergeCell ref="A113:B113"/>
    <mergeCell ref="A6:A7"/>
    <mergeCell ref="B6:B7"/>
    <mergeCell ref="C6:C7"/>
    <mergeCell ref="D6:O6"/>
  </mergeCells>
  <printOptions horizontalCentered="1"/>
  <pageMargins left="0.25" right="0.25" top="0.75" bottom="0.75" header="0.3" footer="0.3"/>
  <pageSetup paperSize="5" scale="62" orientation="landscape" horizontalDpi="4294967295" verticalDpi="4294967295" r:id="rId1"/>
  <headerFooter alignWithMargins="0">
    <oddFooter>Página &amp;P de &amp;N</oddFooter>
  </headerFooter>
  <rowBreaks count="1" manualBreakCount="1">
    <brk id="108" max="14" man="1"/>
  </rowBreaks>
  <colBreaks count="1" manualBreakCount="1">
    <brk id="1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I44"/>
  <sheetViews>
    <sheetView view="pageBreakPreview" zoomScaleNormal="100" zoomScaleSheetLayoutView="100" workbookViewId="0">
      <selection activeCell="D15" sqref="D15"/>
    </sheetView>
  </sheetViews>
  <sheetFormatPr baseColWidth="10" defaultRowHeight="15" x14ac:dyDescent="0.25"/>
  <cols>
    <col min="1" max="1" width="17.28515625" style="44" customWidth="1"/>
    <col min="2" max="2" width="18.42578125" style="44" customWidth="1"/>
    <col min="3" max="3" width="60.7109375" style="44" customWidth="1"/>
    <col min="4" max="4" width="32.7109375" style="44" customWidth="1"/>
    <col min="5" max="5" width="22.5703125" style="44" customWidth="1"/>
    <col min="6" max="6" width="15.85546875" style="44" customWidth="1"/>
    <col min="7" max="7" width="15.140625" style="44" customWidth="1"/>
    <col min="8" max="9" width="11.42578125" style="44"/>
    <col min="10" max="16384" width="11.42578125" style="1"/>
  </cols>
  <sheetData>
    <row r="1" spans="1:9" ht="18" x14ac:dyDescent="0.25">
      <c r="A1" s="49"/>
      <c r="B1" s="49"/>
      <c r="C1" s="49"/>
      <c r="D1" s="49"/>
    </row>
    <row r="2" spans="1:9" ht="18" x14ac:dyDescent="0.25">
      <c r="A2" s="234" t="s">
        <v>148</v>
      </c>
      <c r="B2" s="234"/>
      <c r="C2" s="234"/>
      <c r="D2" s="234"/>
      <c r="E2" s="49"/>
      <c r="F2" s="49"/>
      <c r="G2" s="49"/>
      <c r="H2" s="49"/>
    </row>
    <row r="3" spans="1:9" ht="18" customHeight="1" x14ac:dyDescent="0.25">
      <c r="A3" s="235" t="s">
        <v>237</v>
      </c>
      <c r="B3" s="235"/>
      <c r="C3" s="235"/>
      <c r="D3" s="235"/>
      <c r="E3" s="50"/>
      <c r="F3" s="50"/>
      <c r="G3" s="50"/>
    </row>
    <row r="4" spans="1:9" ht="15" customHeight="1" x14ac:dyDescent="0.25">
      <c r="A4" s="236" t="s">
        <v>243</v>
      </c>
      <c r="B4" s="236"/>
      <c r="C4" s="236"/>
      <c r="D4" s="236"/>
    </row>
    <row r="5" spans="1:9" s="2" customFormat="1" ht="30" customHeight="1" x14ac:dyDescent="0.25">
      <c r="A5" s="51"/>
      <c r="B5" s="245" t="s">
        <v>240</v>
      </c>
      <c r="C5" s="245"/>
      <c r="D5" s="245"/>
      <c r="E5" s="52"/>
      <c r="F5" s="52"/>
      <c r="G5" s="52"/>
      <c r="H5" s="52"/>
      <c r="I5" s="52"/>
    </row>
    <row r="6" spans="1:9" s="59" customFormat="1" ht="15.75" x14ac:dyDescent="0.25">
      <c r="A6" s="172" t="s">
        <v>105</v>
      </c>
      <c r="B6" s="172" t="s">
        <v>104</v>
      </c>
      <c r="C6" s="172" t="s">
        <v>103</v>
      </c>
      <c r="D6" s="172" t="s">
        <v>102</v>
      </c>
      <c r="E6" s="58"/>
      <c r="F6" s="58"/>
      <c r="G6" s="58"/>
      <c r="H6" s="58"/>
      <c r="I6" s="58"/>
    </row>
    <row r="7" spans="1:9" x14ac:dyDescent="0.25">
      <c r="A7" s="237">
        <v>1</v>
      </c>
      <c r="B7" s="53">
        <v>1</v>
      </c>
      <c r="C7" s="41" t="s">
        <v>189</v>
      </c>
      <c r="D7" s="9">
        <f>604832.24+273196+239531.5+456046.74</f>
        <v>1573606.48</v>
      </c>
    </row>
    <row r="8" spans="1:9" x14ac:dyDescent="0.25">
      <c r="A8" s="238"/>
      <c r="B8" s="53">
        <v>2</v>
      </c>
      <c r="C8" s="41" t="s">
        <v>190</v>
      </c>
      <c r="D8" s="9"/>
    </row>
    <row r="9" spans="1:9" x14ac:dyDescent="0.25">
      <c r="A9" s="238"/>
      <c r="B9" s="53">
        <v>3</v>
      </c>
      <c r="C9" s="54" t="s">
        <v>191</v>
      </c>
      <c r="D9" s="127"/>
    </row>
    <row r="10" spans="1:9" x14ac:dyDescent="0.25">
      <c r="A10" s="239"/>
      <c r="B10" s="53">
        <v>4</v>
      </c>
      <c r="C10" s="10" t="s">
        <v>192</v>
      </c>
      <c r="D10" s="9"/>
    </row>
    <row r="11" spans="1:9" s="6" customFormat="1" x14ac:dyDescent="0.25">
      <c r="A11" s="55"/>
      <c r="B11" s="56"/>
      <c r="C11" s="131" t="s">
        <v>133</v>
      </c>
      <c r="D11" s="132">
        <f>SUM(D7:D10)</f>
        <v>1573606.48</v>
      </c>
      <c r="E11" s="52"/>
      <c r="F11" s="52"/>
      <c r="G11" s="52"/>
      <c r="H11" s="52"/>
      <c r="I11" s="52"/>
    </row>
    <row r="12" spans="1:9" x14ac:dyDescent="0.25">
      <c r="A12" s="237">
        <v>2</v>
      </c>
      <c r="B12" s="53">
        <v>1</v>
      </c>
      <c r="C12" s="41" t="s">
        <v>193</v>
      </c>
      <c r="D12" s="4">
        <v>108000</v>
      </c>
      <c r="G12" s="129"/>
      <c r="H12" s="52"/>
    </row>
    <row r="13" spans="1:9" x14ac:dyDescent="0.25">
      <c r="A13" s="238"/>
      <c r="B13" s="53">
        <v>2</v>
      </c>
      <c r="C13" s="41" t="s">
        <v>203</v>
      </c>
      <c r="D13" s="9">
        <v>410571.61</v>
      </c>
      <c r="G13" s="52"/>
      <c r="H13" s="52"/>
    </row>
    <row r="14" spans="1:9" x14ac:dyDescent="0.25">
      <c r="A14" s="238"/>
      <c r="B14" s="53">
        <v>3</v>
      </c>
      <c r="C14" s="41" t="s">
        <v>194</v>
      </c>
      <c r="D14" s="4"/>
      <c r="G14" s="130"/>
      <c r="H14" s="52"/>
    </row>
    <row r="15" spans="1:9" x14ac:dyDescent="0.25">
      <c r="A15" s="239"/>
      <c r="B15" s="53">
        <v>4</v>
      </c>
      <c r="C15" s="41" t="s">
        <v>195</v>
      </c>
      <c r="D15" s="4"/>
    </row>
    <row r="16" spans="1:9" s="2" customFormat="1" x14ac:dyDescent="0.25">
      <c r="A16" s="55"/>
      <c r="B16" s="56"/>
      <c r="C16" s="131" t="s">
        <v>101</v>
      </c>
      <c r="D16" s="133">
        <f>SUM(D12:D15)</f>
        <v>518571.61</v>
      </c>
      <c r="E16" s="52"/>
      <c r="F16" s="52"/>
      <c r="G16" s="52"/>
      <c r="H16" s="52"/>
      <c r="I16" s="52"/>
    </row>
    <row r="17" spans="1:9" x14ac:dyDescent="0.25">
      <c r="A17" s="237">
        <v>3</v>
      </c>
      <c r="B17" s="53">
        <v>1</v>
      </c>
      <c r="C17" s="41" t="s">
        <v>196</v>
      </c>
      <c r="D17" s="4">
        <v>636400</v>
      </c>
      <c r="E17" s="52"/>
    </row>
    <row r="18" spans="1:9" x14ac:dyDescent="0.25">
      <c r="A18" s="238"/>
      <c r="B18" s="53">
        <v>2</v>
      </c>
      <c r="C18" s="41" t="s">
        <v>197</v>
      </c>
      <c r="D18" s="4"/>
      <c r="E18" s="52"/>
    </row>
    <row r="19" spans="1:9" x14ac:dyDescent="0.25">
      <c r="A19" s="238"/>
      <c r="B19" s="53">
        <v>3</v>
      </c>
      <c r="C19" s="41" t="s">
        <v>198</v>
      </c>
      <c r="D19" s="4">
        <v>42750</v>
      </c>
    </row>
    <row r="20" spans="1:9" x14ac:dyDescent="0.25">
      <c r="A20" s="239"/>
      <c r="B20" s="53">
        <v>4</v>
      </c>
      <c r="C20" s="41"/>
      <c r="D20" s="43"/>
    </row>
    <row r="21" spans="1:9" s="2" customFormat="1" x14ac:dyDescent="0.25">
      <c r="A21" s="55"/>
      <c r="B21" s="56"/>
      <c r="C21" s="131" t="s">
        <v>100</v>
      </c>
      <c r="D21" s="134">
        <f>SUM(D17:D20)</f>
        <v>679150</v>
      </c>
      <c r="E21" s="52"/>
      <c r="F21" s="52"/>
      <c r="G21" s="52"/>
      <c r="H21" s="52"/>
      <c r="I21" s="52"/>
    </row>
    <row r="22" spans="1:9" x14ac:dyDescent="0.25">
      <c r="A22" s="237">
        <v>4</v>
      </c>
      <c r="B22" s="57">
        <v>1</v>
      </c>
      <c r="C22" s="5" t="s">
        <v>199</v>
      </c>
      <c r="D22" s="7">
        <f>1943421.79+20000+30000+102659.32</f>
        <v>2096081.11</v>
      </c>
    </row>
    <row r="23" spans="1:9" x14ac:dyDescent="0.25">
      <c r="A23" s="238"/>
      <c r="B23" s="57">
        <v>2</v>
      </c>
      <c r="C23" s="5" t="s">
        <v>200</v>
      </c>
      <c r="D23" s="7">
        <v>842030</v>
      </c>
      <c r="F23" s="52"/>
    </row>
    <row r="24" spans="1:9" x14ac:dyDescent="0.25">
      <c r="A24" s="238"/>
      <c r="B24" s="57">
        <v>3</v>
      </c>
      <c r="C24" s="5" t="s">
        <v>201</v>
      </c>
      <c r="D24" s="8">
        <f>25428321.06+789427+388257+349487.1+571128.93</f>
        <v>27526621.09</v>
      </c>
      <c r="F24" s="130"/>
    </row>
    <row r="25" spans="1:9" x14ac:dyDescent="0.25">
      <c r="A25" s="239"/>
      <c r="B25" s="57">
        <v>4</v>
      </c>
      <c r="C25" s="128" t="s">
        <v>202</v>
      </c>
      <c r="F25" s="52"/>
    </row>
    <row r="26" spans="1:9" s="2" customFormat="1" x14ac:dyDescent="0.25">
      <c r="A26" s="55"/>
      <c r="B26" s="56"/>
      <c r="C26" s="131" t="s">
        <v>99</v>
      </c>
      <c r="D26" s="135">
        <f>SUM(D22:D25)</f>
        <v>30464732.199999999</v>
      </c>
      <c r="E26" s="52"/>
      <c r="F26" s="52"/>
      <c r="G26" s="52"/>
      <c r="H26" s="52"/>
      <c r="I26" s="52"/>
    </row>
    <row r="27" spans="1:9" ht="27.75" customHeight="1" x14ac:dyDescent="0.25">
      <c r="A27" s="241" t="s">
        <v>229</v>
      </c>
      <c r="B27" s="242"/>
      <c r="C27" s="243"/>
      <c r="D27" s="153">
        <f>D11+D16+D21+D26</f>
        <v>33236060.289999999</v>
      </c>
      <c r="E27" s="46"/>
      <c r="F27" s="46"/>
    </row>
    <row r="28" spans="1:9" x14ac:dyDescent="0.25">
      <c r="A28" s="47"/>
      <c r="B28" s="47"/>
      <c r="C28" s="47"/>
      <c r="D28" s="48"/>
    </row>
    <row r="29" spans="1:9" x14ac:dyDescent="0.25">
      <c r="A29" s="246" t="s">
        <v>220</v>
      </c>
      <c r="B29" s="246"/>
      <c r="C29" s="144" t="s">
        <v>222</v>
      </c>
      <c r="D29" s="147" t="s">
        <v>223</v>
      </c>
    </row>
    <row r="30" spans="1:9" hidden="1" x14ac:dyDescent="0.25">
      <c r="A30" s="244" t="s">
        <v>98</v>
      </c>
      <c r="B30" s="244"/>
      <c r="C30" s="145" t="s">
        <v>95</v>
      </c>
      <c r="D30" s="148"/>
      <c r="E30" s="46"/>
    </row>
    <row r="31" spans="1:9" hidden="1" x14ac:dyDescent="0.25">
      <c r="A31" s="244"/>
      <c r="B31" s="244"/>
      <c r="C31" s="145" t="s">
        <v>94</v>
      </c>
      <c r="D31" s="148"/>
    </row>
    <row r="32" spans="1:9" hidden="1" x14ac:dyDescent="0.25">
      <c r="A32" s="244"/>
      <c r="B32" s="244"/>
      <c r="C32" s="146" t="s">
        <v>93</v>
      </c>
      <c r="D32" s="149"/>
    </row>
    <row r="33" spans="1:5" hidden="1" x14ac:dyDescent="0.25">
      <c r="A33" s="244" t="s">
        <v>97</v>
      </c>
      <c r="B33" s="244"/>
      <c r="C33" s="145" t="s">
        <v>95</v>
      </c>
      <c r="D33" s="148"/>
    </row>
    <row r="34" spans="1:5" hidden="1" x14ac:dyDescent="0.25">
      <c r="A34" s="244"/>
      <c r="B34" s="244"/>
      <c r="C34" s="145" t="s">
        <v>94</v>
      </c>
      <c r="D34" s="148"/>
    </row>
    <row r="35" spans="1:5" hidden="1" x14ac:dyDescent="0.25">
      <c r="A35" s="244"/>
      <c r="B35" s="244"/>
      <c r="C35" s="146" t="s">
        <v>93</v>
      </c>
      <c r="D35" s="149"/>
      <c r="E35" s="46"/>
    </row>
    <row r="36" spans="1:5" hidden="1" x14ac:dyDescent="0.25">
      <c r="A36" s="240" t="s">
        <v>96</v>
      </c>
      <c r="B36" s="240"/>
      <c r="C36" s="145" t="s">
        <v>95</v>
      </c>
      <c r="D36" s="148"/>
    </row>
    <row r="37" spans="1:5" hidden="1" x14ac:dyDescent="0.25">
      <c r="A37" s="240"/>
      <c r="B37" s="240"/>
      <c r="C37" s="145" t="s">
        <v>94</v>
      </c>
      <c r="D37" s="148"/>
    </row>
    <row r="38" spans="1:5" hidden="1" x14ac:dyDescent="0.25">
      <c r="A38" s="240"/>
      <c r="B38" s="240"/>
      <c r="C38" s="173" t="s">
        <v>93</v>
      </c>
      <c r="D38" s="174"/>
    </row>
    <row r="39" spans="1:5" x14ac:dyDescent="0.25">
      <c r="A39" s="233" t="s">
        <v>221</v>
      </c>
      <c r="B39" s="233"/>
      <c r="C39" s="175" t="s">
        <v>211</v>
      </c>
      <c r="D39" s="156" t="s">
        <v>210</v>
      </c>
    </row>
    <row r="40" spans="1:5" x14ac:dyDescent="0.25">
      <c r="D40" s="45"/>
    </row>
    <row r="41" spans="1:5" x14ac:dyDescent="0.25">
      <c r="D41" s="46"/>
    </row>
    <row r="42" spans="1:5" x14ac:dyDescent="0.25">
      <c r="D42" s="46"/>
    </row>
    <row r="43" spans="1:5" x14ac:dyDescent="0.25">
      <c r="D43" s="45"/>
    </row>
    <row r="44" spans="1:5" x14ac:dyDescent="0.25">
      <c r="D44" s="45"/>
    </row>
  </sheetData>
  <protectedRanges>
    <protectedRange sqref="C7" name="Rango1"/>
    <protectedRange sqref="C8" name="Rango1_1"/>
    <protectedRange sqref="C12:C15" name="Rango1_2"/>
    <protectedRange sqref="C17:C20" name="Rango1_3"/>
  </protectedRanges>
  <mergeCells count="14">
    <mergeCell ref="A39:B39"/>
    <mergeCell ref="A2:D2"/>
    <mergeCell ref="A3:D3"/>
    <mergeCell ref="A4:D4"/>
    <mergeCell ref="A17:A20"/>
    <mergeCell ref="A36:B38"/>
    <mergeCell ref="A22:A25"/>
    <mergeCell ref="A27:C27"/>
    <mergeCell ref="A30:B32"/>
    <mergeCell ref="A33:B35"/>
    <mergeCell ref="A7:A10"/>
    <mergeCell ref="A12:A15"/>
    <mergeCell ref="B5:D5"/>
    <mergeCell ref="A29:B29"/>
  </mergeCells>
  <printOptions horizontalCentered="1" verticalCentered="1"/>
  <pageMargins left="0.51181102362204722" right="0.51181102362204722" top="0.74803149606299213" bottom="0.74803149606299213" header="0.31496062992125984" footer="0.31496062992125984"/>
  <pageSetup paperSize="5" scale="85"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workbookViewId="0">
      <selection activeCell="C23" sqref="C23"/>
    </sheetView>
  </sheetViews>
  <sheetFormatPr baseColWidth="10" defaultRowHeight="15" x14ac:dyDescent="0.25"/>
  <cols>
    <col min="1" max="1" width="39" bestFit="1" customWidth="1"/>
    <col min="2" max="2" width="21" bestFit="1" customWidth="1"/>
    <col min="3" max="3" width="15.140625" style="67" bestFit="1" customWidth="1"/>
  </cols>
  <sheetData>
    <row r="1" spans="1:3" x14ac:dyDescent="0.25">
      <c r="A1" t="s">
        <v>85</v>
      </c>
      <c r="C1" s="67">
        <f>'PE-PARTIDA ANEXO 2.2'!C136</f>
        <v>13131965.996646399</v>
      </c>
    </row>
    <row r="2" spans="1:3" x14ac:dyDescent="0.25">
      <c r="A2" t="s">
        <v>158</v>
      </c>
      <c r="C2" s="67">
        <f>'PE-PARTIDA ANEXO 2.2'!D136</f>
        <v>12645344.999979733</v>
      </c>
    </row>
    <row r="3" spans="1:3" x14ac:dyDescent="0.25">
      <c r="A3" t="s">
        <v>159</v>
      </c>
      <c r="C3" s="67">
        <f>'PE-PARTIDA ANEXO 2.2'!E136</f>
        <v>1878000</v>
      </c>
    </row>
    <row r="4" spans="1:3" x14ac:dyDescent="0.25">
      <c r="A4" t="s">
        <v>90</v>
      </c>
      <c r="B4" t="s">
        <v>88</v>
      </c>
      <c r="C4" s="67">
        <v>5231262.1900000004</v>
      </c>
    </row>
    <row r="5" spans="1:3" x14ac:dyDescent="0.25">
      <c r="B5" t="s">
        <v>152</v>
      </c>
      <c r="C5" s="67">
        <v>349487.1</v>
      </c>
    </row>
    <row r="28" spans="1:2" x14ac:dyDescent="0.25">
      <c r="A28" s="1"/>
      <c r="B28" s="67"/>
    </row>
    <row r="29" spans="1:2" x14ac:dyDescent="0.25">
      <c r="A29" s="1"/>
      <c r="B29" s="67"/>
    </row>
    <row r="30" spans="1:2" x14ac:dyDescent="0.25">
      <c r="A30" s="1"/>
      <c r="B30" s="67"/>
    </row>
    <row r="31" spans="1:2" x14ac:dyDescent="0.25">
      <c r="A31" s="1"/>
      <c r="B31" s="67"/>
    </row>
    <row r="32" spans="1:2" x14ac:dyDescent="0.25">
      <c r="A32" s="1"/>
    </row>
    <row r="33" spans="1:1" x14ac:dyDescent="0.25">
      <c r="A33" s="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E1" workbookViewId="0">
      <selection activeCell="I18" sqref="I18"/>
    </sheetView>
  </sheetViews>
  <sheetFormatPr baseColWidth="10" defaultRowHeight="15" x14ac:dyDescent="0.25"/>
  <cols>
    <col min="1" max="1" width="75.42578125" bestFit="1" customWidth="1"/>
    <col min="2" max="2" width="14.85546875" bestFit="1" customWidth="1"/>
  </cols>
  <sheetData>
    <row r="1" spans="1:2" x14ac:dyDescent="0.25">
      <c r="A1" s="109" t="s">
        <v>225</v>
      </c>
      <c r="B1" s="150">
        <f>'PE-PARTIDA ANEXO 2.2'!J23</f>
        <v>24127917.996626131</v>
      </c>
    </row>
    <row r="2" spans="1:2" x14ac:dyDescent="0.25">
      <c r="A2" s="109" t="s">
        <v>226</v>
      </c>
      <c r="B2" s="150">
        <f>'PE-PARTIDA ANEXO 2.2'!J65</f>
        <v>2218560.6799999997</v>
      </c>
    </row>
    <row r="3" spans="1:2" x14ac:dyDescent="0.25">
      <c r="A3" s="109" t="s">
        <v>227</v>
      </c>
      <c r="B3" s="150">
        <f>'PE-PARTIDA ANEXO 2.2'!J111</f>
        <v>5143968.55</v>
      </c>
    </row>
    <row r="4" spans="1:2" x14ac:dyDescent="0.25">
      <c r="A4" s="109" t="s">
        <v>228</v>
      </c>
      <c r="B4" s="150">
        <f>'PE-PARTIDA ANEXO 2.2'!J135</f>
        <v>1745613.06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24" sqref="Q24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PI-RES ANEXO 2.1</vt:lpstr>
      <vt:lpstr>PE-PARTIDA ANEXO 2.2</vt:lpstr>
      <vt:lpstr>CALENDARIZACION ANEXO 2.3</vt:lpstr>
      <vt:lpstr>PRIORIDADES DE GASTO ANEXO 2.4</vt:lpstr>
      <vt:lpstr>Hoja1</vt:lpstr>
      <vt:lpstr>Hoja4</vt:lpstr>
      <vt:lpstr>Hoja3</vt:lpstr>
      <vt:lpstr>'CALENDARIZACION ANEXO 2.3'!Área_de_impresión</vt:lpstr>
      <vt:lpstr>'PE-PARTIDA ANEXO 2.2'!Área_de_impresión</vt:lpstr>
      <vt:lpstr>'PI-RES ANEXO 2.1'!Área_de_impresión</vt:lpstr>
      <vt:lpstr>'PRIORIDADES DE GASTO ANEXO 2.4'!Área_de_impresión</vt:lpstr>
      <vt:lpstr>'CALENDARIZACION ANEXO 2.3'!Títulos_a_imprimir</vt:lpstr>
      <vt:lpstr>'PE-PARTIDA ANEXO 2.2'!Títulos_a_imprimir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Calva</dc:creator>
  <cp:lastModifiedBy>Socrates</cp:lastModifiedBy>
  <cp:lastPrinted>2016-03-07T17:15:01Z</cp:lastPrinted>
  <dcterms:created xsi:type="dcterms:W3CDTF">2013-08-04T06:08:24Z</dcterms:created>
  <dcterms:modified xsi:type="dcterms:W3CDTF">2016-03-14T18:36:27Z</dcterms:modified>
</cp:coreProperties>
</file>